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showInkAnnotation="0" hidePivotFieldList="1" autoCompressPictures="0"/>
  <mc:AlternateContent xmlns:mc="http://schemas.openxmlformats.org/markup-compatibility/2006">
    <mc:Choice Requires="x15">
      <x15ac:absPath xmlns:x15ac="http://schemas.microsoft.com/office/spreadsheetml/2010/11/ac" url="E:\Karla\EDRBE\TOC\"/>
    </mc:Choice>
  </mc:AlternateContent>
  <xr:revisionPtr revIDLastSave="0" documentId="13_ncr:1_{96D07707-42A7-4E8E-92CE-07AD2D746CF5}" xr6:coauthVersionLast="45" xr6:coauthVersionMax="45" xr10:uidLastSave="{00000000-0000-0000-0000-000000000000}"/>
  <bookViews>
    <workbookView xWindow="-120" yWindow="-120" windowWidth="20730" windowHeight="11160" tabRatio="602" xr2:uid="{00000000-000D-0000-FFFF-FFFF00000000}"/>
  </bookViews>
  <sheets>
    <sheet name="TOC_General" sheetId="1" r:id="rId1"/>
    <sheet name="Metas_Indicadores" sheetId="2" r:id="rId2"/>
    <sheet name="Intervenciones_AA" sheetId="4" r:id="rId3"/>
    <sheet name="Intervenciones_Datem" sheetId="5" r:id="rId4"/>
    <sheet name="Intervenciones_Ucayali" sheetId="6" r:id="rId5"/>
    <sheet name="Intervenciones_MRC" sheetId="7" r:id="rId6"/>
    <sheet name="Intervenciones_Putumayo" sheetId="8" r:id="rId7"/>
    <sheet name="Intervencion_Maynas,Loreto,Requ" sheetId="9" r:id="rId8"/>
    <sheet name="Intervenciones_transversales" sheetId="10" r:id="rId9"/>
  </sheets>
  <definedNames>
    <definedName name="_xlnm._FilterDatabase" localSheetId="2" hidden="1">Intervenciones_AA!$E$1:$E$238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7" l="1"/>
  <c r="B63" i="6"/>
  <c r="O8" i="2" l="1"/>
  <c r="AB6" i="2"/>
  <c r="O6" i="2"/>
  <c r="N6" i="2"/>
  <c r="O5" i="2"/>
  <c r="R5" i="2"/>
  <c r="Z4" i="2"/>
  <c r="Z3" i="2"/>
  <c r="B184" i="9" l="1"/>
  <c r="B183" i="9"/>
  <c r="B180" i="9"/>
  <c r="B181" i="9"/>
  <c r="B182" i="9"/>
  <c r="B115" i="9"/>
  <c r="B101" i="9"/>
  <c r="B86" i="9"/>
  <c r="B41" i="6"/>
  <c r="B28" i="6"/>
  <c r="B108" i="6"/>
  <c r="B107" i="6"/>
  <c r="B106" i="6"/>
  <c r="B105" i="6"/>
  <c r="B64" i="6"/>
  <c r="B62" i="6"/>
  <c r="B61" i="6"/>
  <c r="B121" i="7"/>
  <c r="B119" i="7"/>
  <c r="B120" i="7"/>
  <c r="B66" i="8"/>
  <c r="B65" i="7"/>
  <c r="B66" i="7"/>
  <c r="B64" i="7"/>
  <c r="D56" i="7"/>
  <c r="B132" i="8"/>
  <c r="B133" i="8"/>
  <c r="B131" i="8"/>
  <c r="B78" i="8"/>
  <c r="B32" i="5"/>
  <c r="B31" i="5"/>
  <c r="B16" i="5"/>
  <c r="B82" i="4"/>
  <c r="B81" i="4"/>
  <c r="B77" i="4"/>
  <c r="B78" i="4"/>
  <c r="B79" i="4"/>
  <c r="B80" i="4"/>
  <c r="F34" i="10"/>
  <c r="E34" i="10"/>
  <c r="A26" i="10"/>
  <c r="A20" i="10"/>
  <c r="A35" i="10"/>
  <c r="A33" i="10"/>
  <c r="A34" i="10"/>
  <c r="A32" i="10"/>
  <c r="E31" i="10"/>
  <c r="F31" i="10"/>
  <c r="A31" i="10"/>
  <c r="A30" i="10"/>
  <c r="A28" i="10"/>
  <c r="A29" i="10"/>
  <c r="A27" i="10"/>
  <c r="A24" i="10"/>
  <c r="A25" i="10"/>
  <c r="A23" i="10"/>
  <c r="A22" i="10"/>
  <c r="A21" i="10"/>
  <c r="A18" i="10"/>
  <c r="A19" i="10"/>
  <c r="A17" i="10"/>
  <c r="A15" i="10"/>
  <c r="A16" i="10"/>
  <c r="A14" i="10"/>
  <c r="A11" i="10"/>
  <c r="A12" i="10"/>
  <c r="A13" i="10"/>
  <c r="A9" i="10"/>
  <c r="A8" i="10"/>
  <c r="A7" i="10"/>
  <c r="A5" i="10"/>
  <c r="A6" i="10"/>
  <c r="H76" i="4" l="1"/>
  <c r="B76" i="6"/>
  <c r="B75" i="6"/>
  <c r="B224" i="9"/>
  <c r="E7" i="1"/>
  <c r="K14" i="4"/>
  <c r="K15" i="4"/>
  <c r="L15" i="4"/>
  <c r="K16" i="4"/>
  <c r="L16" i="4"/>
  <c r="L14" i="4"/>
  <c r="B28" i="4"/>
  <c r="B29" i="4"/>
  <c r="D6" i="5"/>
  <c r="F60" i="6"/>
  <c r="G61" i="6"/>
  <c r="G62" i="6"/>
  <c r="F64" i="6"/>
  <c r="G64" i="6"/>
  <c r="A10" i="10"/>
  <c r="F33" i="10"/>
  <c r="E33" i="10"/>
  <c r="F32" i="10"/>
  <c r="E32" i="10"/>
  <c r="B122" i="4"/>
  <c r="B123" i="4"/>
  <c r="B66" i="6"/>
  <c r="B48" i="4"/>
  <c r="B99" i="9"/>
  <c r="B97" i="9"/>
  <c r="B100" i="9"/>
  <c r="B14" i="6"/>
  <c r="B80" i="9"/>
  <c r="B93" i="4"/>
  <c r="G42" i="4"/>
  <c r="F42" i="4"/>
  <c r="G39" i="4"/>
  <c r="F39" i="4"/>
  <c r="F134" i="9"/>
  <c r="F97" i="8"/>
  <c r="B17" i="5"/>
  <c r="B45" i="4"/>
  <c r="B84" i="9"/>
  <c r="B113" i="9"/>
  <c r="B98" i="9"/>
  <c r="B96" i="9"/>
  <c r="B40" i="9"/>
  <c r="B65" i="6"/>
  <c r="B46" i="4"/>
  <c r="B47" i="4"/>
  <c r="B120" i="4"/>
  <c r="B170" i="9"/>
  <c r="B121" i="8"/>
  <c r="B109" i="7"/>
  <c r="B95" i="6"/>
  <c r="B57" i="4"/>
  <c r="B218" i="9"/>
  <c r="B46" i="5"/>
  <c r="B196" i="9"/>
  <c r="B197" i="9"/>
  <c r="B198" i="9"/>
  <c r="B145" i="8"/>
  <c r="B146" i="8"/>
  <c r="B147" i="8"/>
  <c r="B133" i="7"/>
  <c r="B134" i="7"/>
  <c r="B135" i="7"/>
  <c r="B136" i="7"/>
  <c r="B109" i="6"/>
  <c r="B45" i="5"/>
  <c r="B103" i="4"/>
  <c r="E24" i="10"/>
  <c r="G139" i="9"/>
  <c r="G138" i="9"/>
  <c r="G136" i="9"/>
  <c r="G135" i="9"/>
  <c r="G125" i="9"/>
  <c r="G101" i="8"/>
  <c r="G99" i="8"/>
  <c r="G98" i="8"/>
  <c r="G89" i="7"/>
  <c r="F89" i="7"/>
  <c r="F87" i="7"/>
  <c r="G87" i="7"/>
  <c r="G86" i="7"/>
  <c r="F86" i="7"/>
  <c r="G40" i="4"/>
  <c r="F38" i="4"/>
  <c r="F40" i="4"/>
  <c r="G20" i="5"/>
  <c r="F20" i="5"/>
  <c r="F18" i="5"/>
  <c r="G18" i="5"/>
  <c r="G15" i="5"/>
  <c r="F15" i="5"/>
  <c r="D5" i="9"/>
  <c r="D58" i="4"/>
  <c r="B66" i="4"/>
  <c r="B67" i="4"/>
  <c r="B194" i="9"/>
  <c r="B143" i="8"/>
  <c r="B131" i="7"/>
  <c r="B119" i="6"/>
  <c r="B43" i="5"/>
  <c r="B91" i="4"/>
  <c r="B14" i="9"/>
  <c r="B15" i="9"/>
  <c r="B13" i="9"/>
  <c r="B15" i="6"/>
  <c r="B13" i="6"/>
  <c r="D5" i="6"/>
  <c r="B15" i="4"/>
  <c r="B16" i="4"/>
  <c r="B14" i="4"/>
  <c r="D6" i="4"/>
  <c r="B41" i="8"/>
  <c r="B42" i="8"/>
  <c r="B40" i="8"/>
  <c r="B52" i="8"/>
  <c r="B53" i="8"/>
  <c r="B51" i="8"/>
  <c r="B63" i="8"/>
  <c r="B64" i="8"/>
  <c r="B65" i="8"/>
  <c r="B62" i="8"/>
  <c r="B38" i="6"/>
  <c r="B39" i="6"/>
  <c r="B40" i="6"/>
  <c r="B95" i="9"/>
  <c r="B53" i="9"/>
  <c r="B54" i="9"/>
  <c r="B55" i="9"/>
  <c r="B56" i="9"/>
  <c r="B57" i="9"/>
  <c r="B52" i="9"/>
  <c r="B225" i="9"/>
  <c r="B226" i="9"/>
  <c r="B227" i="9"/>
  <c r="B228" i="9"/>
  <c r="B229" i="9"/>
  <c r="B216" i="9"/>
  <c r="B217" i="9"/>
  <c r="B219" i="9"/>
  <c r="B220" i="9"/>
  <c r="B221" i="9"/>
  <c r="B222" i="9"/>
  <c r="B223" i="9"/>
  <c r="B215" i="9"/>
  <c r="B185" i="9"/>
  <c r="B199" i="9"/>
  <c r="B195" i="9"/>
  <c r="D186" i="9"/>
  <c r="B160" i="9"/>
  <c r="B159" i="9"/>
  <c r="D151" i="9"/>
  <c r="B150" i="9"/>
  <c r="B149" i="9"/>
  <c r="D141" i="9"/>
  <c r="B135" i="9"/>
  <c r="B111" i="9"/>
  <c r="B112" i="9"/>
  <c r="B114" i="9"/>
  <c r="B110" i="9"/>
  <c r="D102" i="9"/>
  <c r="B79" i="9"/>
  <c r="B81" i="9"/>
  <c r="B82" i="9"/>
  <c r="B83" i="9"/>
  <c r="B85" i="9"/>
  <c r="B78" i="9"/>
  <c r="D87" i="9"/>
  <c r="D70" i="9"/>
  <c r="B67" i="9"/>
  <c r="B68" i="9"/>
  <c r="B69" i="9"/>
  <c r="B66" i="9"/>
  <c r="D20" i="8"/>
  <c r="D58" i="9"/>
  <c r="D44" i="9"/>
  <c r="B39" i="9"/>
  <c r="B41" i="9"/>
  <c r="B42" i="9"/>
  <c r="B43" i="9"/>
  <c r="D30" i="9"/>
  <c r="B15" i="8"/>
  <c r="B16" i="8"/>
  <c r="B17" i="8"/>
  <c r="B18" i="8"/>
  <c r="B28" i="9" s="1"/>
  <c r="B19" i="8"/>
  <c r="B14" i="8"/>
  <c r="B17" i="7"/>
  <c r="B15" i="7"/>
  <c r="B16" i="7"/>
  <c r="B18" i="7"/>
  <c r="B19" i="7"/>
  <c r="B14" i="7"/>
  <c r="B153" i="8"/>
  <c r="B154" i="8"/>
  <c r="B155" i="8"/>
  <c r="B156" i="8"/>
  <c r="B152" i="8"/>
  <c r="B134" i="8"/>
  <c r="B144" i="8"/>
  <c r="B130" i="8"/>
  <c r="D135" i="8"/>
  <c r="B112" i="8"/>
  <c r="D32" i="8"/>
  <c r="B31" i="8"/>
  <c r="B29" i="8"/>
  <c r="B30" i="8"/>
  <c r="B28" i="8"/>
  <c r="B76" i="8"/>
  <c r="B77" i="8"/>
  <c r="B75" i="8"/>
  <c r="D67" i="8"/>
  <c r="D54" i="8"/>
  <c r="D43" i="8"/>
  <c r="B122" i="7"/>
  <c r="B137" i="7"/>
  <c r="B132" i="7"/>
  <c r="B144" i="7"/>
  <c r="B145" i="7"/>
  <c r="B146" i="7"/>
  <c r="B147" i="7"/>
  <c r="B148" i="7"/>
  <c r="B149" i="7"/>
  <c r="B150" i="7"/>
  <c r="B151" i="7"/>
  <c r="B152" i="7"/>
  <c r="B143" i="7"/>
  <c r="B100" i="7"/>
  <c r="B99" i="7"/>
  <c r="B29" i="7"/>
  <c r="B30" i="7"/>
  <c r="B31" i="7"/>
  <c r="B32" i="7"/>
  <c r="B28" i="7"/>
  <c r="B44" i="7"/>
  <c r="B42" i="7"/>
  <c r="B43" i="7"/>
  <c r="B41" i="7"/>
  <c r="D20" i="7"/>
  <c r="D33" i="7"/>
  <c r="B127" i="6"/>
  <c r="B128" i="6"/>
  <c r="B129" i="6"/>
  <c r="B130" i="6"/>
  <c r="B131" i="6"/>
  <c r="B132" i="6"/>
  <c r="B133" i="6"/>
  <c r="B134" i="6"/>
  <c r="B135" i="6"/>
  <c r="B126" i="6"/>
  <c r="B121" i="6"/>
  <c r="B120" i="6"/>
  <c r="D111" i="6"/>
  <c r="B110" i="6"/>
  <c r="B86" i="6"/>
  <c r="B85" i="6"/>
  <c r="D77" i="6"/>
  <c r="B37" i="6"/>
  <c r="D29" i="6"/>
  <c r="B50" i="6"/>
  <c r="B51" i="6"/>
  <c r="D52" i="6"/>
  <c r="D42" i="6"/>
  <c r="D68" i="4"/>
  <c r="B33" i="5"/>
  <c r="B34" i="5"/>
  <c r="B44" i="5"/>
  <c r="B56" i="5"/>
  <c r="B55" i="5"/>
  <c r="B121" i="4"/>
  <c r="B119" i="4"/>
  <c r="B76" i="4"/>
  <c r="B92" i="4"/>
  <c r="D83" i="4"/>
  <c r="D16" i="9"/>
  <c r="B136" i="9"/>
  <c r="B137" i="9"/>
  <c r="B138" i="9"/>
  <c r="B139" i="9"/>
  <c r="B140" i="9"/>
  <c r="B102" i="8"/>
  <c r="B101" i="8"/>
  <c r="B100" i="8"/>
  <c r="B99" i="8"/>
  <c r="B98" i="8"/>
  <c r="B97" i="8"/>
  <c r="B86" i="7"/>
  <c r="B87" i="7"/>
  <c r="B89" i="7"/>
  <c r="B90" i="7"/>
  <c r="B15" i="5"/>
  <c r="B18" i="5"/>
  <c r="B19" i="5"/>
  <c r="B20" i="5"/>
  <c r="B21" i="5"/>
  <c r="B27" i="6"/>
  <c r="B27" i="4"/>
  <c r="A4" i="10"/>
  <c r="E20" i="10"/>
  <c r="B209" i="9"/>
  <c r="B113" i="4"/>
  <c r="B26" i="4"/>
  <c r="B53" i="5"/>
  <c r="B54" i="5"/>
  <c r="B52" i="5"/>
  <c r="B54" i="7"/>
  <c r="B55" i="7"/>
  <c r="B53" i="7"/>
  <c r="B44" i="4"/>
  <c r="B38" i="9"/>
  <c r="B25" i="6"/>
  <c r="B30" i="5"/>
  <c r="B39" i="4"/>
  <c r="B43" i="4"/>
  <c r="B41" i="4"/>
  <c r="B125" i="9"/>
  <c r="B208" i="9"/>
  <c r="B179" i="9"/>
  <c r="B124" i="9"/>
  <c r="B88" i="8"/>
  <c r="B87" i="8"/>
  <c r="B118" i="7"/>
  <c r="B85" i="7"/>
  <c r="B76" i="7"/>
  <c r="B75" i="7"/>
  <c r="B104" i="6"/>
  <c r="D35" i="5"/>
  <c r="B112" i="4"/>
  <c r="B42" i="4"/>
  <c r="B40" i="4"/>
  <c r="B60" i="6"/>
  <c r="B134" i="9"/>
  <c r="B38" i="4"/>
  <c r="B25" i="4"/>
  <c r="B26" i="6"/>
  <c r="D200" i="9"/>
  <c r="D171" i="9"/>
  <c r="D162" i="9"/>
  <c r="D126" i="9"/>
  <c r="D116" i="9"/>
  <c r="D122" i="8"/>
  <c r="B111" i="8"/>
  <c r="D103" i="8"/>
  <c r="D113" i="8"/>
  <c r="D89" i="8"/>
  <c r="D79" i="8"/>
  <c r="D6" i="8"/>
  <c r="D123" i="7"/>
  <c r="D110" i="7"/>
  <c r="D91" i="7"/>
  <c r="D101" i="7"/>
  <c r="D77" i="7"/>
  <c r="D67" i="7"/>
  <c r="D45" i="7"/>
  <c r="D6" i="7"/>
  <c r="D96" i="6"/>
  <c r="D67" i="6"/>
  <c r="D87" i="6"/>
  <c r="B24" i="6"/>
  <c r="D16" i="6"/>
  <c r="D22" i="5"/>
  <c r="B14" i="5"/>
  <c r="D104" i="4"/>
  <c r="B102" i="4"/>
  <c r="D94" i="4"/>
  <c r="D49" i="4"/>
  <c r="D30" i="4"/>
  <c r="D17" i="4"/>
  <c r="G238" i="4"/>
  <c r="F238" i="4"/>
  <c r="G237" i="4"/>
  <c r="F237" i="4"/>
  <c r="G235" i="4"/>
  <c r="K7" i="2"/>
  <c r="L7" i="2"/>
  <c r="J7" i="2"/>
  <c r="M9" i="1"/>
  <c r="P21" i="2"/>
  <c r="Q21" i="2"/>
  <c r="R21" i="2"/>
  <c r="S21" i="2"/>
  <c r="T21" i="2"/>
  <c r="P40" i="2"/>
  <c r="Q40" i="2"/>
  <c r="R40" i="2"/>
  <c r="S40" i="2"/>
  <c r="T40" i="2"/>
  <c r="P39" i="2"/>
  <c r="Q39" i="2"/>
  <c r="R39" i="2"/>
  <c r="S39" i="2"/>
  <c r="T39" i="2"/>
  <c r="P20" i="2"/>
  <c r="Q20" i="2"/>
  <c r="R20" i="2"/>
  <c r="S20" i="2"/>
  <c r="T20" i="2"/>
  <c r="P48" i="2"/>
  <c r="Q48" i="2"/>
  <c r="R48" i="2"/>
  <c r="S48" i="2"/>
  <c r="T48" i="2"/>
  <c r="P46" i="2"/>
  <c r="Q46" i="2"/>
  <c r="R46" i="2"/>
  <c r="S46" i="2"/>
  <c r="T46" i="2"/>
  <c r="P45" i="2"/>
  <c r="Q45" i="2"/>
  <c r="R45" i="2"/>
  <c r="S45" i="2"/>
  <c r="T45" i="2"/>
  <c r="Z45" i="2"/>
  <c r="O43" i="2"/>
  <c r="Q43" i="2"/>
  <c r="R43" i="2"/>
  <c r="S43" i="2"/>
  <c r="T43" i="2"/>
  <c r="P42" i="2"/>
  <c r="Q42" i="2"/>
  <c r="R42" i="2"/>
  <c r="S42" i="2"/>
  <c r="T42" i="2"/>
  <c r="P36" i="2"/>
  <c r="Q36" i="2"/>
  <c r="R36" i="2"/>
  <c r="S36" i="2"/>
  <c r="T36" i="2"/>
  <c r="P37" i="2"/>
  <c r="Q37" i="2"/>
  <c r="R37" i="2"/>
  <c r="S37" i="2"/>
  <c r="T37" i="2"/>
  <c r="P34" i="2"/>
  <c r="Q34" i="2"/>
  <c r="R34" i="2"/>
  <c r="S34" i="2"/>
  <c r="T34" i="2"/>
  <c r="P33" i="2"/>
  <c r="Q33" i="2"/>
  <c r="R33" i="2"/>
  <c r="S33" i="2"/>
  <c r="T33" i="2"/>
  <c r="P32" i="2"/>
  <c r="Q32" i="2"/>
  <c r="R32" i="2"/>
  <c r="S32" i="2"/>
  <c r="T32" i="2"/>
  <c r="P30" i="2"/>
  <c r="Q30" i="2"/>
  <c r="R30" i="2"/>
  <c r="S30" i="2"/>
  <c r="T30" i="2"/>
  <c r="P29" i="2"/>
  <c r="Q29" i="2"/>
  <c r="R29" i="2"/>
  <c r="S29" i="2"/>
  <c r="T29" i="2"/>
  <c r="P28" i="2"/>
  <c r="Q28" i="2"/>
  <c r="R28" i="2"/>
  <c r="S28" i="2"/>
  <c r="T28" i="2"/>
  <c r="Q23" i="2"/>
  <c r="R23" i="2"/>
  <c r="S23" i="2"/>
  <c r="T23" i="2"/>
  <c r="P22" i="2"/>
  <c r="Q22" i="2"/>
  <c r="R22" i="2"/>
  <c r="S22" i="2"/>
  <c r="T22" i="2"/>
  <c r="Q19" i="2"/>
  <c r="R19" i="2"/>
  <c r="S19" i="2"/>
  <c r="T19" i="2"/>
  <c r="Q18" i="2"/>
  <c r="R18" i="2"/>
  <c r="S18" i="2"/>
  <c r="T18" i="2"/>
  <c r="P17" i="2"/>
  <c r="Q17" i="2"/>
  <c r="R17" i="2"/>
  <c r="S17" i="2"/>
  <c r="T17" i="2"/>
  <c r="P16" i="2"/>
  <c r="Q16" i="2"/>
  <c r="R16" i="2"/>
  <c r="S16" i="2"/>
  <c r="T16" i="2"/>
  <c r="N14" i="2"/>
  <c r="M14" i="2"/>
  <c r="L14" i="2"/>
  <c r="K14" i="2"/>
  <c r="J14" i="2"/>
  <c r="O27" i="2"/>
  <c r="P27" i="2"/>
  <c r="Q27" i="2"/>
  <c r="R27" i="2"/>
  <c r="S27" i="2"/>
  <c r="T27" i="2"/>
  <c r="J44" i="2"/>
  <c r="K44" i="2"/>
  <c r="L44" i="2"/>
  <c r="M44" i="2"/>
  <c r="N44" i="2"/>
  <c r="O44" i="2"/>
  <c r="P44" i="2"/>
  <c r="Q44" i="2"/>
  <c r="R44" i="2"/>
  <c r="S44" i="2"/>
  <c r="T44" i="2"/>
  <c r="Z44" i="2"/>
  <c r="M7" i="2"/>
  <c r="N7" i="2"/>
  <c r="O7" i="2"/>
  <c r="J6" i="2"/>
  <c r="K6" i="2"/>
  <c r="L6" i="2"/>
  <c r="M6" i="2"/>
  <c r="O4" i="2"/>
  <c r="J8" i="2"/>
  <c r="K8" i="2"/>
  <c r="L8" i="2"/>
  <c r="M8" i="2"/>
  <c r="N8" i="2"/>
  <c r="G11" i="1"/>
  <c r="M11" i="1"/>
  <c r="AA7" i="1"/>
  <c r="Y7" i="1"/>
  <c r="W7" i="1"/>
  <c r="U11" i="1"/>
  <c r="S11" i="1"/>
  <c r="Q11" i="1"/>
  <c r="U9" i="1"/>
  <c r="S9" i="1"/>
  <c r="Q9" i="1"/>
  <c r="U7" i="1"/>
  <c r="S7" i="1"/>
  <c r="Q7" i="1"/>
  <c r="M13" i="1"/>
  <c r="K13" i="1"/>
  <c r="O11" i="1"/>
  <c r="K11" i="1"/>
  <c r="O9" i="1"/>
  <c r="K9" i="1"/>
  <c r="O7" i="1"/>
  <c r="M7" i="1"/>
  <c r="K7" i="1"/>
  <c r="I11" i="1"/>
  <c r="E11" i="1"/>
  <c r="I9" i="1"/>
  <c r="G9" i="1"/>
  <c r="E9" i="1"/>
  <c r="I7" i="1"/>
  <c r="G7" i="1"/>
  <c r="Q26" i="2"/>
  <c r="R26" i="2"/>
  <c r="S26" i="2"/>
  <c r="T26" i="2"/>
  <c r="U26" i="2"/>
  <c r="V26" i="2"/>
  <c r="W26" i="2"/>
  <c r="X26" i="2"/>
  <c r="Y26" i="2"/>
  <c r="Z26" i="2"/>
  <c r="Q3" i="2"/>
  <c r="R3" i="2"/>
  <c r="S3" i="2"/>
  <c r="T3" i="2"/>
  <c r="U3" i="2"/>
  <c r="V3" i="2"/>
  <c r="W3" i="2"/>
  <c r="X3" i="2"/>
  <c r="Y3" i="2"/>
  <c r="Z43" i="2"/>
  <c r="B27" i="9" l="1"/>
  <c r="B25" i="9"/>
  <c r="B29" i="9"/>
  <c r="B24" i="9"/>
  <c r="B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FabiAyalav</author>
  </authors>
  <commentList>
    <comment ref="U60" authorId="0" shapeId="0" xr:uid="{B30D5587-7E1F-4BB4-9C21-BA169B6F8E03}">
      <text>
        <r>
          <rPr>
            <sz val="11"/>
            <color indexed="8"/>
            <rFont val="Helvetica Neue"/>
          </rPr>
          <t xml:space="preserve">FabiAyalav:
APORTE DE FRANCISCA GARCIA SILVA. FECIDPAM </t>
        </r>
      </text>
    </comment>
    <comment ref="U61" authorId="0" shapeId="0" xr:uid="{CDD53E3E-972E-46C0-B390-919994E37101}">
      <text>
        <r>
          <rPr>
            <sz val="11"/>
            <color indexed="8"/>
            <rFont val="Helvetica Neue"/>
          </rPr>
          <t>FabiAyalav:
APORTE DE MARGARITA MAYNAS GRATELLY. Río Pisqui</t>
        </r>
      </text>
    </comment>
    <comment ref="U63" authorId="0" shapeId="0" xr:uid="{C4A0736B-896D-405B-924E-D0FAED190A16}">
      <text>
        <r>
          <rPr>
            <sz val="11"/>
            <color indexed="8"/>
            <rFont val="Helvetica Neue"/>
          </rPr>
          <t>FabiAyalav:
APORTE DE MARGARITA MAYNAS GRATELLY. Río Pisqui</t>
        </r>
      </text>
    </comment>
    <comment ref="V105" authorId="0" shapeId="0" xr:uid="{F8E8CFCA-7738-4838-B795-95B132E58AB4}">
      <text>
        <r>
          <rPr>
            <sz val="11"/>
            <color indexed="8"/>
            <rFont val="Helvetica Neue"/>
          </rPr>
          <t>FabiAyalav:
APORTE DE ISABEL PAQUIYAURI. CENTRO POBLADO BETANIA</t>
        </r>
      </text>
    </comment>
    <comment ref="V107" authorId="0" shapeId="0" xr:uid="{9F27944F-D114-4A54-8361-8A049CA92617}">
      <text>
        <r>
          <rPr>
            <sz val="11"/>
            <color indexed="8"/>
            <rFont val="Helvetica Neue"/>
          </rPr>
          <t>FabiAyalav:
APORTE DE ISABEL PAQUIYAURI. CENTRO POBLADO BETANIA</t>
        </r>
      </text>
    </comment>
    <comment ref="S110" authorId="0" shapeId="0" xr:uid="{AA103FAF-37E4-443D-BBD9-8391A4FB99FE}">
      <text>
        <r>
          <rPr>
            <sz val="11"/>
            <color indexed="8"/>
            <rFont val="Helvetica Neue"/>
          </rPr>
          <t>FabiAyalav:
APORTE DE ISABEL PAQUIYAURI. CENTRO POBLADO BETANIA</t>
        </r>
      </text>
    </comment>
  </commentList>
</comments>
</file>

<file path=xl/sharedStrings.xml><?xml version="1.0" encoding="utf-8"?>
<sst xmlns="http://schemas.openxmlformats.org/spreadsheetml/2006/main" count="6348" uniqueCount="1601">
  <si>
    <t xml:space="preserve">Escaso control y vigilancia </t>
  </si>
  <si>
    <t>Limitada Planificación y Ordenamiento</t>
  </si>
  <si>
    <t>Demanda de Mercado</t>
  </si>
  <si>
    <t>Falta de articulación entre autoridades y niveles de gobierno</t>
  </si>
  <si>
    <t>Migración e invasiones</t>
  </si>
  <si>
    <t>Migración e Invasiones</t>
  </si>
  <si>
    <t xml:space="preserve">Migración </t>
  </si>
  <si>
    <t xml:space="preserve">Escasa presencia del estado para intervenciones de desarrollo </t>
  </si>
  <si>
    <t>Acceso a financiamiento sin salvaguardas</t>
  </si>
  <si>
    <t>Causas 
directas</t>
  </si>
  <si>
    <t>Escasos incentivos para producción baja en emisiones</t>
  </si>
  <si>
    <t>Impactos</t>
  </si>
  <si>
    <t>Productos</t>
  </si>
  <si>
    <t>La calidad de vida de los pobladores rurales del departamento de Loreto ha mejorado mientras se reduce la pérdida anual de sus bosques en un 80%, realizando acciones de conservación, restauración y aprovechamiento sostenible</t>
  </si>
  <si>
    <t>Reserva Nacional Pacaya Samiria</t>
  </si>
  <si>
    <t>Parque Nacional Yaguas</t>
  </si>
  <si>
    <t xml:space="preserve"> Perdida de cobertura y degradación de bosques amazónicos </t>
  </si>
  <si>
    <t>Expansión de cultivos de coca</t>
  </si>
  <si>
    <t>Zonificación y ordenamiento forestal incompletos</t>
  </si>
  <si>
    <t>Procedimientos para aprovechamiento complejos, lentos y costosos</t>
  </si>
  <si>
    <t>Falta de puesta en valor en el mercado el manejo forestal sostenible</t>
  </si>
  <si>
    <t>Incrementar a (….) el número de unidades hidrográficas que implementen alguna modalidad de gestión sostenible.</t>
  </si>
  <si>
    <t>Subir a la posición 15 en el ranking de competitividad regional.</t>
  </si>
  <si>
    <t>Educación Intercultural Bilingüe (CULTURA, DREL)</t>
  </si>
  <si>
    <t xml:space="preserve">Dos áreas establecidas  como Reservas Indígenas para PIACI e implementadas. </t>
  </si>
  <si>
    <t>Objetivo 1: Conservar los bosques amazónicos de Loreto adoptando medidas frente al cambio climático.</t>
  </si>
  <si>
    <t>Objetivo 2: Lograr el desarrollo productivo del área rural, que genera empleo y bienestar en armonía con la naturaleza.</t>
  </si>
  <si>
    <t>Objetivo 3:  Mejorar la calidad de vida de la población de Loreto, asegurando el
 respeto a los derechos de los pueblos indígenas y de las poblaciones rurales vinculados 
al bosque, con un enfoque territorial sostenible, intercultural y de género.</t>
  </si>
  <si>
    <t>Objetivo 4:  Mejorar la gobernanza del territorio de Loreto con un enfoque de producción, protección e inclusión.</t>
  </si>
  <si>
    <t>VISIÓN REGIONAL</t>
  </si>
  <si>
    <t>OBJETIVOS ESTRATÉGICOS
(ERDRBE)</t>
  </si>
  <si>
    <t>METAS AL 2030</t>
  </si>
  <si>
    <t>INDICADOR
(ERDRBE)</t>
  </si>
  <si>
    <t>FORMULA DEL INDICADOR (ERDRBE)</t>
  </si>
  <si>
    <t>FUENTE DE MONITOREO DEL INDICADOR PROPUESTA</t>
  </si>
  <si>
    <t>RESPONSABLE DEL INDICADOR</t>
  </si>
  <si>
    <t>U.M.</t>
  </si>
  <si>
    <t>VALORES HISTÓRICOS</t>
  </si>
  <si>
    <t>AÑO BASE</t>
  </si>
  <si>
    <t>META ERDRBE AL 2030</t>
  </si>
  <si>
    <t xml:space="preserve">OBSERVACIONES </t>
  </si>
  <si>
    <t>Conservar los bosques amazónicos de Loreto adoptando medidas frente al cambio climático</t>
  </si>
  <si>
    <t>MINAM/Geobosques</t>
  </si>
  <si>
    <t>Gerencia de Desarrollo Forestal y Fauna Silvestre</t>
  </si>
  <si>
    <t>Hectáreas al año</t>
  </si>
  <si>
    <t>Se calcula sobre el promedio histórico 2014 - 2018</t>
  </si>
  <si>
    <t>Gerencia Regional de Desarrollo Forestal y Fauna Silvestre</t>
  </si>
  <si>
    <t xml:space="preserve">Consultar a GERFOR - SERFOR iniciativa 20 x 20 </t>
  </si>
  <si>
    <t>Restauración de cobertura forestal como mínimos</t>
  </si>
  <si>
    <t>Número</t>
  </si>
  <si>
    <t>MINAM/SERNANP</t>
  </si>
  <si>
    <t xml:space="preserve">Autoridad Regional Ambiental </t>
  </si>
  <si>
    <t>Porcentaje</t>
  </si>
  <si>
    <t>Consultar Incremento de ACR Tapiche, Putumayo y Aguas Calientes</t>
  </si>
  <si>
    <t>MINAM/SERNANP
Autoridad Regional Ambiental / Dirección Ejecutiva de Conservación y Diversidad Biológica</t>
  </si>
  <si>
    <t>Autoridad Regional Ambiental / Dirección Ejecutiva de Conservación y Diversidad Biológica</t>
  </si>
  <si>
    <t>las modalidades incluyen ANPs  / Consultar IIAP sobre turberas</t>
  </si>
  <si>
    <t>Número de unidades hidrográficas que implementen alguna modalidad de gestión sostenible</t>
  </si>
  <si>
    <t>Sumatoria de unidades hidrográficas que implementen alguna modalidad de gestión sostenible</t>
  </si>
  <si>
    <t xml:space="preserve">Lograr el desarrollo productivo del área rural, que genera empleo y bienestar en armonía con la naturaleza </t>
  </si>
  <si>
    <t>Gerencia Regional de Desarrollo Económico</t>
  </si>
  <si>
    <t>Puesto</t>
  </si>
  <si>
    <t xml:space="preserve">Incore da peso a infraestructura lo que hace difícil que Loreto escale posiciones </t>
  </si>
  <si>
    <t>Valor Agregado Bruto de agricultura, ganadería, caza y silvicultura</t>
  </si>
  <si>
    <t>Variación porcentual del índice de volumen físico respecto al mismo periodo del año anterior.</t>
  </si>
  <si>
    <t>INEI</t>
  </si>
  <si>
    <t>Productividad anual de cultivo Palma aceitera</t>
  </si>
  <si>
    <t>https://app.powerbi.com/view?r=eyJrIjoiMDNmYzU1Y2ItM2I1Ny00Y2E5LWEzOGMtM2Y4Y2VmNmZiNWQzIiwidCI6IjNmMmVjNzcwLWMxYjEtNDEzYy05ZmY5LTRjOWY3MDA1OWYxOCJ9</t>
  </si>
  <si>
    <t>Dirección Regional de Agricultura</t>
  </si>
  <si>
    <t>Toneladas métricas</t>
  </si>
  <si>
    <t>productividad anual de cultivo de Cacao</t>
  </si>
  <si>
    <t xml:space="preserve">millones de dólares en exportaciones de productos maderables </t>
  </si>
  <si>
    <t xml:space="preserve">Sumatoria de dólares en exportaciones de productos maderables </t>
  </si>
  <si>
    <t>MINCETUR</t>
  </si>
  <si>
    <t>Millones de dólares año</t>
  </si>
  <si>
    <t>5,5</t>
  </si>
  <si>
    <t xml:space="preserve"> millones de dólares en exportaciones de Palo de Rosa</t>
  </si>
  <si>
    <t>Sumatoria de dólares en  exportaciones de Palo de Rosa</t>
  </si>
  <si>
    <t>Coordinar con Monasi</t>
  </si>
  <si>
    <t>Dirección Regional de la Producción</t>
  </si>
  <si>
    <t xml:space="preserve">millones de dólares en exportaciones de quelonios acuáticos  </t>
  </si>
  <si>
    <t>Sumatoria de dólares en  exportaciones de quelonios acuáticos</t>
  </si>
  <si>
    <t xml:space="preserve">Consultar con SERNAP el beneficio económico para las comunidades </t>
  </si>
  <si>
    <t xml:space="preserve">millones de dólares en exportaciones de peces ornamentales </t>
  </si>
  <si>
    <t xml:space="preserve">Sumatoria de dólares en  exportaciones de peces ornamentales </t>
  </si>
  <si>
    <t>Número de arribos nacionales y extranjeros</t>
  </si>
  <si>
    <t>Sumatoria del número de arribos nacionales y extranjeros al año</t>
  </si>
  <si>
    <t>Dirección Regional de Comercio Exterior, Turismo y Artesanía</t>
  </si>
  <si>
    <t xml:space="preserve">ver meta en el plan estratégico regional de turismo </t>
  </si>
  <si>
    <t>Mejorar la calidad de vida de la población de Loreto, asegurando el  respeto a los derechos de los pueblos indígenas y de las poblaciones rurales vinculados al bosque, con un enfoque territorial sostenible, intercultural y de género.</t>
  </si>
  <si>
    <t xml:space="preserve">Tasa desnutrición crónica en niños y niñas menores de 5 años  (% de la población con edades 0 - 5años) </t>
  </si>
  <si>
    <t>Número de niños y niñas menores de 5 años de edad que tienen desnutrición crónica en un año o periodo determinado x 100 /Total de la población de niños y niñas menores de 5 años de edad en el mismo periodo (t).</t>
  </si>
  <si>
    <t>Gerencia Regional de Desarrollo Social</t>
  </si>
  <si>
    <t>Porcentaje de niños y niñas entre 6 a 56 meses de edad con anemia</t>
  </si>
  <si>
    <t>Número de niños y niñas entre 6 a 56 meses de edad que tienen anemia infantil en un año o periodo determinado x 100 /Total de la población de niños y niñas entre 6 a 56 meses de edad en el mismo periodo (t).</t>
  </si>
  <si>
    <t>Porcentaje de población afiliada a seguro de salud, según ámbito geográfico.</t>
  </si>
  <si>
    <t>Dirección Regional de Salud</t>
  </si>
  <si>
    <t>Dirección Regional de Educación</t>
  </si>
  <si>
    <t>Tasa neta de matrícula educación básica regular población de 3 a 16 años</t>
  </si>
  <si>
    <t>FALTA DEFINIR</t>
  </si>
  <si>
    <t>Porcentaje de hogares con internet en Loreto</t>
  </si>
  <si>
    <t>INEI
OSIPTEL</t>
  </si>
  <si>
    <t>Dirección Regional de Transportes y Comunicaciones</t>
  </si>
  <si>
    <t>Porcentaje de hogares que acceden a red pública de electricidad</t>
  </si>
  <si>
    <t>Dirección Regional de Energía y Minas</t>
  </si>
  <si>
    <t>Dirección Regional de Vivienda, Construcción y Saneamiento</t>
  </si>
  <si>
    <t>Número de  áreas establecidas  como Reservas Indígenas para PIACI e implementadas.</t>
  </si>
  <si>
    <t>Sumatoria de áreas establecidas  como Reservas Indígenas para PIACI e implementadas</t>
  </si>
  <si>
    <t>GRAI</t>
  </si>
  <si>
    <t>entiéndase por implementadas: control y vigilancia</t>
  </si>
  <si>
    <t>Viviendas afectadas por inundaciones</t>
  </si>
  <si>
    <t>Sumatoria del número de viviendas afectadas por inundaciones</t>
  </si>
  <si>
    <t>Centro de Operaciones de Emergencia Regional
Oficina Regional de Defensa Nacional</t>
  </si>
  <si>
    <t>Preguntar a Laura de MINAM como o que medidas de adaptación al cambio climático se imolenetan que sean medibles (PATTY)</t>
  </si>
  <si>
    <t xml:space="preserve">Porcentaje de productores agropecuarios con acceso al financiamiento </t>
  </si>
  <si>
    <t>Número de productores agropecuarios con acceso al financiamiento *100 / Número total de productores</t>
  </si>
  <si>
    <t xml:space="preserve">CENAGRO 2012 </t>
  </si>
  <si>
    <t>1.92 (2012)</t>
  </si>
  <si>
    <t xml:space="preserve">Mejorar la gobernanza del territorio de Loreto con un enfoque de producción, protección e inclusión </t>
  </si>
  <si>
    <t>Número de organizaciones de turismo formalizadas</t>
  </si>
  <si>
    <t>Sumatoria del número de organizaciones de turismo formalizadas</t>
  </si>
  <si>
    <t xml:space="preserve">Número de organizaciones agrarias formalizadas </t>
  </si>
  <si>
    <t>Número de organizaciones pesqueros y de industria formalizados</t>
  </si>
  <si>
    <t>Número de comunidades nativas con reconocimiento</t>
  </si>
  <si>
    <t>Sumatoria de número de comunidades nativas con reconocimiento</t>
  </si>
  <si>
    <t xml:space="preserve">Sumatoria de número de comunidades nativas con cesión en uso </t>
  </si>
  <si>
    <t>Secretaría de Gestión y Dialogo de la PCM</t>
  </si>
  <si>
    <t>Oficina Regional de Dialogo, Prevención, Gestión y Conflictos</t>
  </si>
  <si>
    <t>Porcentaje de hogares con acceso al agua x red pública o pilón en Loreto</t>
  </si>
  <si>
    <t xml:space="preserve">Gerencia Regional de Asuntos Indígenas </t>
  </si>
  <si>
    <t>Número de conflictos socio ambientales</t>
  </si>
  <si>
    <t>Sumatoria de número de conflictos socio ambientales por año.</t>
  </si>
  <si>
    <t>10 millones en BPP</t>
  </si>
  <si>
    <t xml:space="preserve">Definir a través de qué medida 
CCNN inscritas y georeferenciadas adecuadamente </t>
  </si>
  <si>
    <t xml:space="preserve">Gerencia Regional de Desarrollo Forestal y Fauna Silvestre
Gerencia Regional de Asuntos Indígenas </t>
  </si>
  <si>
    <t>EJE ESTRATÉGICO
(VISIÓN PAÍS 2050)</t>
  </si>
  <si>
    <t>Número de comunidades nativas con títulos ampliados</t>
  </si>
  <si>
    <t>Número de comunidades nativas con títulos rectificado</t>
  </si>
  <si>
    <t>Sumatoria de número de comunidades nativas con títulos ampliados</t>
  </si>
  <si>
    <t>Sumatoria de número de comunidades nativas con títulos rectificado</t>
  </si>
  <si>
    <t>Número de comunidades nativas con títulos de propiedad inscritos en RRPP</t>
  </si>
  <si>
    <t>Número de comunidades nativas con títulos de propiedad</t>
  </si>
  <si>
    <t>Sumatoria de número de comunidades nativas con títulos de propiedad inscritas en RRPP</t>
  </si>
  <si>
    <t>Sumatoria de número de comunidades nativas con títulos de propiedad</t>
  </si>
  <si>
    <t>Incrementar en (…) número de centros poblados empoderados en el uso sostenible del recurso pesquero.</t>
  </si>
  <si>
    <t>Número de centros poblados empoderados en el uso sostenible del recurso pesquero.</t>
  </si>
  <si>
    <t>Sumatoria del número de centros poblados empoderados en el uso sostenible del recurso pesquero.</t>
  </si>
  <si>
    <t>Extracción de especies forestales y de fauna silvestre</t>
  </si>
  <si>
    <t>Limitados incentivos económicos para poner en valor el bosque</t>
  </si>
  <si>
    <t>Ingresos Económicos</t>
  </si>
  <si>
    <t>Narcotráfico</t>
  </si>
  <si>
    <t>Precio competitivo de la coca</t>
  </si>
  <si>
    <t>Expansión de las actividades agropecuarias 
(café, cacao, pastos para ganadería, palma aceitera, maíz, arroz, plátano, entre otros).</t>
  </si>
  <si>
    <t xml:space="preserve">Apertura de vías y carreteras </t>
  </si>
  <si>
    <t xml:space="preserve">Apertura o mejoramiento de vías de comunicación </t>
  </si>
  <si>
    <t>Creciente corrupción</t>
  </si>
  <si>
    <t>Limitado presupuesto público</t>
  </si>
  <si>
    <t>Tráfico de tierras</t>
  </si>
  <si>
    <t>Limitada articulación transectorial</t>
  </si>
  <si>
    <t>Deficiente herramientas de gobernanza</t>
  </si>
  <si>
    <t>Percepción de disponibilidad de tierras</t>
  </si>
  <si>
    <t>Percepción de disponibilidad de Tierras</t>
  </si>
  <si>
    <t>Poca formalidad de tenencia de la tierra</t>
  </si>
  <si>
    <t xml:space="preserve">Limitada capacidad de planificación territorial y agraria </t>
  </si>
  <si>
    <t xml:space="preserve">Limitado control y vigilancia </t>
  </si>
  <si>
    <t>Voluntad política</t>
  </si>
  <si>
    <t>Falta de formalización y saneamiento</t>
  </si>
  <si>
    <t xml:space="preserve">Problema público </t>
  </si>
  <si>
    <t>La calidad de vida de los pobladores rurales del departamento de Loreto ha mejorado, mientras se reduce la pérdida anual de sus bosques en un 80%, realizando acciones de control, conservación, restauración y aprovechamiento sostenible.</t>
  </si>
  <si>
    <t>Reducción menor a 6,203 ha/año del proceso de deforestación amazónico.</t>
  </si>
  <si>
    <t>Número de hectáreas de paisajes forestales restauradas por año.</t>
  </si>
  <si>
    <t>Dirección Regional de Trabajo y Promoción del Empleo</t>
  </si>
  <si>
    <t>PEA ocupada / PEA Total * 100</t>
  </si>
  <si>
    <t>Soles</t>
  </si>
  <si>
    <t xml:space="preserve">Número de ha de superficie con PROMAPES aprobados </t>
  </si>
  <si>
    <t xml:space="preserve">Sumatoria del número de ha de superficie con PROMAPES aprobados </t>
  </si>
  <si>
    <t xml:space="preserve">Número de comunidades nativas que ocupan sus territorios con cesión en uso </t>
  </si>
  <si>
    <t>Sumatoria del número de organizaciones agrarias formalizadas y activas</t>
  </si>
  <si>
    <t>Sumatoria del número de organizaciones pesqueros formalizados</t>
  </si>
  <si>
    <t>Volumen paiche proveniente de la acuicultura en Tn/n</t>
  </si>
  <si>
    <t>Sumatoria de volumen de paiche en acuicultura por Tn/m</t>
  </si>
  <si>
    <t>Incrementar a 1,500 tn/m la producción del paiche en acuicultura.</t>
  </si>
  <si>
    <t>Nº de personas afiliadas al seguro de salud/Población Total</t>
  </si>
  <si>
    <t>Nº de hogares con internet en Loreto/Total de hogares en Loreto</t>
  </si>
  <si>
    <t>Nº de hogares que acceden a red publica de electricidad/Total de hogares en Loreto</t>
  </si>
  <si>
    <t>Nº de hogares que acceden al agua x red publica o pilon/Total de hogares en Loreto</t>
  </si>
  <si>
    <t>Porcentaje de la población masculina de 15 años y mas de edad con educación secundaria</t>
  </si>
  <si>
    <t>Porcentaje de la población femenina de 15 años y mas de edad con educación secundaria</t>
  </si>
  <si>
    <t>Nº de mujeres de 15 años y mas de edad con educación secundaria/ Total de mujeres de 15 años y mas</t>
  </si>
  <si>
    <t>Nº de varones de 15 años y mas de edad con educación secundaria/ Total de varones de 15 años y mas</t>
  </si>
  <si>
    <t>Indice de competitividad regional</t>
  </si>
  <si>
    <t>https://incoreperu.pe/portal/images/financepress/ediciones/INCORE_2019_FINAL.pdf</t>
  </si>
  <si>
    <t>Metodologia para el ICR</t>
  </si>
  <si>
    <t>Incrementar la PEA ocupada al 100% de la PEA total</t>
  </si>
  <si>
    <t>Porcentaje de la PEA que esta ocupada</t>
  </si>
  <si>
    <t>https://www.inei.gob.pe/estadisticas/indice-tematico/ocupacion-y-vivienda/</t>
  </si>
  <si>
    <t>https://www.inei.gob.pe/estadisticas/indice-tematico/economia/</t>
  </si>
  <si>
    <t>https://www.inei.gob.pe/estadisticas/indice-tematico/sociales/</t>
  </si>
  <si>
    <t>https://proyectos.inei.gob.pe/endes/2019/ppr/Indicadores_de_Resultados_de_los_Programas_Presupuestales_ENDES_Primer_Semestre_2019.pdf</t>
  </si>
  <si>
    <t>Nº de toneladas metricas/1 ha</t>
  </si>
  <si>
    <t>s.i</t>
  </si>
  <si>
    <t>s.i.</t>
  </si>
  <si>
    <t>Concesiones Forestales Maderables</t>
  </si>
  <si>
    <t>Visión al 2030  - Política regional de desarrollo rural bajo en emisiones</t>
  </si>
  <si>
    <t>Concesiones de Conservación</t>
  </si>
  <si>
    <t>1. MATRICES DE INTERVENCIONES</t>
  </si>
  <si>
    <t xml:space="preserve">Unidad socioeconómica </t>
  </si>
  <si>
    <t>Agente</t>
  </si>
  <si>
    <t>Resumen descripción agente</t>
  </si>
  <si>
    <t>Unidad de Desarrollo Territorial</t>
  </si>
  <si>
    <t>Causas directas e indirectas relacionadas</t>
  </si>
  <si>
    <t xml:space="preserve">Intervención </t>
  </si>
  <si>
    <t xml:space="preserve">Descripción </t>
  </si>
  <si>
    <t xml:space="preserve">Indicador </t>
  </si>
  <si>
    <t>Meta al 2025</t>
  </si>
  <si>
    <t>Meta al 2030</t>
  </si>
  <si>
    <t>Característica del instrumento de política</t>
  </si>
  <si>
    <t>Mecanismo de mercado (liberalizar, facilitar o promover)</t>
  </si>
  <si>
    <t xml:space="preserve">Mecanismos de no mercado (intervención directa, organismo público, tercerizar) </t>
  </si>
  <si>
    <t xml:space="preserve">Estimulo (incentivo económico o no económico, desincentivo económico o no económico) </t>
  </si>
  <si>
    <t xml:space="preserve">Otro (subsidio, salvaguarda) </t>
  </si>
  <si>
    <t>Restauración de paisajes forestales</t>
  </si>
  <si>
    <t>Articulación con mercado y promoción de destinos turísticos</t>
  </si>
  <si>
    <t>Intervenciones Transversales</t>
  </si>
  <si>
    <t>Acuerdos con rondas campesinas para cumplimiento de compromisos de no deforestación y tráfico de tierras e invasiones</t>
  </si>
  <si>
    <t xml:space="preserve">Reuniones con los pobladores de las localidades identificadas (vulnerables a la deforestación), los gobiernos locales y representantes del GORESAM, para plasmar los lineamientos de intervención  en la reducción de la deforestación, esto con el apoyo de las rondas campesinas situadas en las comunidades. Los espacios de concertación (COTEDETD y COTEDETP) serán las plataformas para la implementación de estos acuerdos. </t>
  </si>
  <si>
    <t>Acuerdos con rondas campesinas</t>
  </si>
  <si>
    <t>Fortalecimiento del monitoreo de la cobertura de bosques y control de la tala ilegal (deforestación,  extracción de especies forestales de valor comercial y forestales para tutores de cultivos)</t>
  </si>
  <si>
    <t>Implementación de control y vigilancia para prevenir deforestación, tráfico de especies forestales y animales, mediante la transferencia de recursos a los actores directos (ACR, ANP) para que dentro de sus unidades competentes implementen mayores medidas de protección de dichas áreas.</t>
  </si>
  <si>
    <t>Profesionales disponibles</t>
  </si>
  <si>
    <t>Hectáreas Restauradas</t>
  </si>
  <si>
    <t>Mejoramiento de vías de acceso</t>
  </si>
  <si>
    <t>Existe una brecha de 2,864 Km de vías de acceso que faltan mejorar, con un criterio de accesibilidad baja; los mejoramientos previstos deberán estar acorde al medio ambiente, tratando en afectar en lo mas mínimo al bosque presente en el ámbito de intervención.</t>
  </si>
  <si>
    <t>Kilómetros mejorados</t>
  </si>
  <si>
    <t>Fortalecimiento del control forestal</t>
  </si>
  <si>
    <t>Mejoramiento de la cadena productiva piscícola.</t>
  </si>
  <si>
    <t>Infraestructura implementada</t>
  </si>
  <si>
    <t>Tierras de Comunidades Nativas</t>
  </si>
  <si>
    <t>Tierras de Comunidades Campesinas</t>
  </si>
  <si>
    <t>Tierras en Comunidades Nativas</t>
  </si>
  <si>
    <t>Implementación de servicios turísticos del Lago Cuipari.</t>
  </si>
  <si>
    <t>Servicios turísticos de embarque y desembarque, imagen turística y servicios turísticos en Caballococha</t>
  </si>
  <si>
    <t>Revalorización y uso de los conocimientos tradicionales del pueblo indígena Ikitu en las cuencas del Nanay, Pintuyacu y Chambira</t>
  </si>
  <si>
    <t>Nº de comunidades nativas</t>
  </si>
  <si>
    <t>Planes de negocios</t>
  </si>
  <si>
    <t>Fortalecimiento de capacidades organizacionales</t>
  </si>
  <si>
    <t>Comunidades fortalecidas</t>
  </si>
  <si>
    <t>Implementación de programas de educación y salud intercultural de calidad</t>
  </si>
  <si>
    <t>Infraestructura comunitaria</t>
  </si>
  <si>
    <t>Módulos implementados</t>
  </si>
  <si>
    <t>Comunidades atendidas</t>
  </si>
  <si>
    <t>Recuperación de bosques degradados de comunidades nativas de la cuenca del Napo</t>
  </si>
  <si>
    <t>Recuperación de ecosistemas degradados en el área de influencia de la Carretera Iquitos –Nauta</t>
  </si>
  <si>
    <t>Recuperación de bosques degradados en el área de afluencia de la carretera Yurimaguas- Balsa Puerto.</t>
  </si>
  <si>
    <t>El parque turístico de la Laguna de Quistococha es un lugar emblemático para la ciudad de Iquitos, que alberga una serie de instalaciones de recreación y exhibición de flora y fauna silvestre, por lo que el proyecto busca mejorar las condiciones de servicio que se presta al turista, a través de una nueva infraestructura, acorde a las nuevas tendencias mundiales de no afectación a los animales.</t>
  </si>
  <si>
    <t>Se trata de la construcción e implementación de un gran parque metropolitano recreativo que cuente con un espacio para la realización de ferias, con el objetivo a contribuir a la ciudad para posicionarse como una ciudad de eventos y convenciones.</t>
  </si>
  <si>
    <t>Salas interpretativas, salas de exhibición y exposición permanente y temporales, auditorio, biblioteca, zona administrativa, servicios relacionados</t>
  </si>
  <si>
    <t>Fondo implementado</t>
  </si>
  <si>
    <t>Custodios reconocidos</t>
  </si>
  <si>
    <t>Implementación del Plan de cierre de brecha de las comunidades para la población del ámbito petrolero de las Provincias del Date del Marañón, Loreto, Alto Amazonas, Requena y Maynas del departamento de Loreto.</t>
  </si>
  <si>
    <t>Plan implementado</t>
  </si>
  <si>
    <t>Resumen descripción unidad socioeconómica</t>
  </si>
  <si>
    <t>Nº títulos de predios rurales</t>
  </si>
  <si>
    <t>Comunidades asistidas</t>
  </si>
  <si>
    <t>Concesiones capacitadas</t>
  </si>
  <si>
    <t>Concesiones implementadas</t>
  </si>
  <si>
    <t>Circuitos turísticos promocionados</t>
  </si>
  <si>
    <t>Concesiones de ecoturismo</t>
  </si>
  <si>
    <t>Articulación con la DIRCETURA para una adecuada promoción y difusión de los circuitos turísticos identificados en las concesiones, concientización a la población regional para visitar las zonas turísticas.</t>
  </si>
  <si>
    <t>Implementación de planta procesadora primaria de productos pesqueros de la DIREPRO.</t>
  </si>
  <si>
    <t>redes de comunicación implementada</t>
  </si>
  <si>
    <t>Recuperación de 160,809.5 ha con prioridad alta y muy alta para restauración, utilizando las  diferentes metodologías de restauración  propuesta por la entidad competente. Las actividades de restauración tendrán como objetivos desarrollar la agroforestería, recuperar servicios ecosistémicos y recuperar zonas productivas.</t>
  </si>
  <si>
    <t>Fortalecimiento del control y vigilancia</t>
  </si>
  <si>
    <t>OLV funcionando</t>
  </si>
  <si>
    <t>Organizaciones manejan sus recursos</t>
  </si>
  <si>
    <t>Capacitaciones</t>
  </si>
  <si>
    <t>Incrementar a 35'000,000 ha la superficie de bosque bajo unidades de ordenamiento forestal.</t>
  </si>
  <si>
    <t xml:space="preserve">Incrementar a 50,000 ha la superficie de bosque bajo aprovechamiento sostenible de productos forestales no maderables. </t>
  </si>
  <si>
    <t>Incrementar a 13'350,212 ha la superficie de áreas naturales protegidas (administración nacional, regional y privada).</t>
  </si>
  <si>
    <t>Incrementar a 20 ANP implementadas bajo manejo efectivo.</t>
  </si>
  <si>
    <t>Incrementar al 12% la participación de la producción agricultura, ganadería, caza y silvicultura en el VAB</t>
  </si>
  <si>
    <t>Incrementar a 25 tm/ha el promedio de productividad anual de cultivo Palma aceitera.</t>
  </si>
  <si>
    <t>Incrementar a 1.5 tm/ha el promedio de productividad anual de cultivo de Cacao.</t>
  </si>
  <si>
    <t>Incrementar a 1'200,00 ha de superficie con PROMAPES aprobados.</t>
  </si>
  <si>
    <t>Incrementar a 1'200,000 de arribos de visitantes nacionales y extranjeros.</t>
  </si>
  <si>
    <t>Reducir la DCI al 10% en niños y niñas menores de 5 años.</t>
  </si>
  <si>
    <t>Reducir la anemia infantil al 28.5% en niños y niñas entre 6 a 56 meses de edad.</t>
  </si>
  <si>
    <t>El 100% a la población accede a los servicios de salud.</t>
  </si>
  <si>
    <t>Reducir al 0% la brecha entre la población masculina y femenina de 15 años y más de edad con educación secundaria.</t>
  </si>
  <si>
    <t>Incrementar al 10% de agricultores agropecuarios que acceden a servicios financieros adecuados.</t>
  </si>
  <si>
    <t>Incrementar a 1,500 el número de comunidades nativas con reconocimiento, títulos de propiedad de sus tierras y contratos de cesión en uso.</t>
  </si>
  <si>
    <t>Acuerdos para Actividades Menores</t>
  </si>
  <si>
    <t>Nº de Supervisiones</t>
  </si>
  <si>
    <t>Nº de beneficiarios</t>
  </si>
  <si>
    <t>Nº de comunidades saneadas</t>
  </si>
  <si>
    <t xml:space="preserve">Recuperación de Bosques degradados en el área de influencia de la Carretera Lagunas- Arahuante </t>
  </si>
  <si>
    <t>Extracción sostenible de recursos pesqueros para el consumo humano directo y de uso ornamental</t>
  </si>
  <si>
    <t>Toneladas de pescado desembarcado según estado de conservación</t>
  </si>
  <si>
    <t>Superficie bajo manejo pesquero en la región -en Ha-</t>
  </si>
  <si>
    <t xml:space="preserve">Nº de organizaciones reciben transferencia tecnológica </t>
  </si>
  <si>
    <t>Promoción de cultivos para seguridad alimentaria</t>
  </si>
  <si>
    <t>Servicios turísticos del circuito turístico San Antonio de Cacao.</t>
  </si>
  <si>
    <t>Servicios turísticos de la Localidad de Islandia</t>
  </si>
  <si>
    <t>Servicios turísticos de la localidad de Isla Santa Rosa.</t>
  </si>
  <si>
    <t>Productores asistidos</t>
  </si>
  <si>
    <t>Nº Población atendida/año</t>
  </si>
  <si>
    <t>Comprende la formalización de predios rurales. Los predios rurales son terrenos de uso agrario, ubicados en zona rural y destinados a la actividad agropecuaria; comprende también a aquellos predios ubicados en área de expansión urbana destinados a alguna actividad agropecuaria y que no cuentan con habilitación urbana.</t>
  </si>
  <si>
    <t>Personas asistidas</t>
  </si>
  <si>
    <t>Servicio Turístico implementado</t>
  </si>
  <si>
    <t>Predios titulados</t>
  </si>
  <si>
    <t>Hectáreas recuperadas</t>
  </si>
  <si>
    <t>Nº hectáreas de bosques recuperados</t>
  </si>
  <si>
    <t>Unidades de desarrollo y control forestal y fauna con capacidad operativa adecuada</t>
  </si>
  <si>
    <t>Servicios turísticos implementados</t>
  </si>
  <si>
    <t>Hectáreas reforestadas</t>
  </si>
  <si>
    <t>La articulación es indispensable para la gestión de las ACR, se propone fortalecer los Comités de Gestión para la cogestión del área y las gestiones internas de necesidades sociales de la población. En cuanto al Sistema Regional de Conservación se precisa mejorar la (i) planificación para mejorar una base técnica y legal de sustento para el sistema, (ii) de gestión que permita diseñar y aplicar modelos de gestión que viabilice la efectividad del sistema y como punto fina (iii) integración que articula instrumentos de gestión territorial.</t>
  </si>
  <si>
    <t>Control y vigilancia
funcionando</t>
  </si>
  <si>
    <t>El proceso comprende (i) la asistencia técnica, (ii) capacitación (iii) módulos demostrativos y (iv) promoción de la asociatividad y comercialización.</t>
  </si>
  <si>
    <t>Museo implementado</t>
  </si>
  <si>
    <t>Centro de innovación</t>
  </si>
  <si>
    <t>Pool de maquinarias implementadas</t>
  </si>
  <si>
    <t>CD1: Expansión de las actividades agropecuarias (café, cacao, pastos para ganadería, palma aceitera, maíz, arroz, plátano, entre otros). CI: migración e invasiones, limitado control y vigilancia, tráfico de tierras.
CD2: Apertura de vías y carreteras, falta de articulación entre autoridades y niveles de gobierno, limitada planificación y ordenamiento.</t>
  </si>
  <si>
    <t>Incentivos financieros para promoción de conservación</t>
  </si>
  <si>
    <t>Asistencia Técnicas</t>
  </si>
  <si>
    <t>Porcentaje de estudio de ZEE</t>
  </si>
  <si>
    <t>Hectáreas categorizadas</t>
  </si>
  <si>
    <t>Proyectos formulados</t>
  </si>
  <si>
    <t>Número de Organizaciones beneficiarias</t>
  </si>
  <si>
    <t>Implementación de la "Marca Loreto"</t>
  </si>
  <si>
    <t>Fortalecimiento de la equidad de género y poblaciones vulnerables</t>
  </si>
  <si>
    <t>Número de beneficiarios atendidos</t>
  </si>
  <si>
    <t>Espacios de concertación activos</t>
  </si>
  <si>
    <t>Desarrollo de la capacidad emprendedora y competencias laborales en mujeres en situación de vulnerabilidad</t>
  </si>
  <si>
    <t>N° de niñas adolescentes y madres gestantes capacitadas</t>
  </si>
  <si>
    <t>Marca Loreto Implementada</t>
  </si>
  <si>
    <t>37'531,757</t>
  </si>
  <si>
    <t>Portal de Transparencia funcionando</t>
  </si>
  <si>
    <t xml:space="preserve">Implementación de centros informativos y formativos dirigido a mujeres, niños, jóvenes, ancianos, discapacitados en situación de vulnerabilidad, con la finalidad de brindar asistencia técnica, ayuda psicológica que les permita generar emprendimientos que les ayuden a salir de la situación en la que se encuentren. </t>
  </si>
  <si>
    <t>Fortalecimiento de la institucionalidad (CGRA, CAR, Mesa Forestal, otros)</t>
  </si>
  <si>
    <t>Implementación operativa (infraestructura, personal y operatividad) de las Oficinas Desconcentradas de GERFOR, DIREPRO, DRAL y DIRCETURA, para el adecuado desarrollo de las actividades en el marco de sus funciones (control, capacitación, asistencia técnica, promoción, acompañamiento y monitoreo)</t>
  </si>
  <si>
    <t>Oficinas desconcentradas implementadas adecuadamente</t>
  </si>
  <si>
    <t>Elaboración, aprobación e implementación de la Zonificación Ecológica Económica a nivel meso, la cual permitirá identificar las limitaciones y potencialidades del territorio. Loreto cuenta con 5% de ZEE reconocida por el MINAM y aprobada por la Municipalidad Provincial de Alto Amazona, convirtiéndose en la única provincia que cuenta con dicho instrumento de gestión.</t>
  </si>
  <si>
    <t>Simplificación administrativa</t>
  </si>
  <si>
    <t>Intervenciones Transversales a nivel Regional</t>
  </si>
  <si>
    <t>Proceso implementado</t>
  </si>
  <si>
    <t>Productos con valor agregado</t>
  </si>
  <si>
    <t>Promoción de productos con valor agregado.</t>
  </si>
  <si>
    <t>Implementación de mecanismo financiero de apoyo a emprendedores, pequeños empresarios, organizaciones, entre otros que ayuden a promover, promocionar y ejecutar acciones de manejo sostenible de sus recursos (pesca, forestal, agricultura, entre otro)</t>
  </si>
  <si>
    <t>La Educación Intercultural Bilingüe (EIB) es un modelo educativo que ha intentado dar respuesta a la formación de niños y niñas indígenas y/o migrantes, que sustentan diversidad cultural, étnica y lingüística, con el fin de favorecer la identidad individual, como también contribuir a la conformación de identidades. La promoción pretende que mayor cantidad de comunidades nativas con IE accedan a una educación bilingüe.</t>
  </si>
  <si>
    <t>La Educación Intercultural Bilingüe (EIB) es la modalidad del sistema educativo en los niveles inicial, primaria y secundaria que garantiza la educación de los pueblos indígenas en las lenguas nativas y según los conocimientos y prácticas culturales de sus pueblos. Sin embargo, se registra una mala praxis en la asignación de docentes bilingües, muchos de ellos son asignados a IE que lengua nativa diferente, debido al déficit de estos docentes.</t>
  </si>
  <si>
    <t>Emprendedores, pequeños empresarios u organizaciones que acceden a apoyo financiero</t>
  </si>
  <si>
    <t>Nº de IE con educación bilingüe</t>
  </si>
  <si>
    <t>Nº de docentes bilingües</t>
  </si>
  <si>
    <t>Transparencia 
"Forestal", "Minera", "Agraria", "Pesquera", entre otros.</t>
  </si>
  <si>
    <t>Promoción de agricultura tecnificada (sostenible)</t>
  </si>
  <si>
    <t>Valoración cultural de la laguna Sapi Sapi para la conservación del saber ancestral de la ciudad de Nauta Laguna Sapi Sapi.</t>
  </si>
  <si>
    <t>UNIDAD DE DESARROLLO TERRITORIAL: DATEM DEL MARAÑON</t>
  </si>
  <si>
    <t>Fortalecimiento de manejo de recursos naturales</t>
  </si>
  <si>
    <t>Fortalecimiento de actividades turísticas</t>
  </si>
  <si>
    <t>Puestos de Vigilancia implementado adecuadamente</t>
  </si>
  <si>
    <t xml:space="preserve">Comprende la formalización de predios rurales. Los predios rurales son terrenos de uso agrario, ubicados en zona rural y destinados a la actividad agropecuaria; comprende también a aquellos predios ubicados en área de expansión urbana destinados a alguna actividad agropecuaria y que no cuentan con habilitación urbana. </t>
  </si>
  <si>
    <t>Reconocimiento, asociatividad y fortalecimiento de custodios forestales para el control y vigilancia</t>
  </si>
  <si>
    <t>UNIDAD DE DESARROLLO TERRITORIAL: MARISCAL RAMÓN CASTILLA</t>
  </si>
  <si>
    <t xml:space="preserve">UNIDAD DE DESARROLLO TERRITORIAL: PUTUMAYO </t>
  </si>
  <si>
    <t xml:space="preserve">UNIDAD DE DESARROLLO TERRITORIAL: MAYNAS - LORETO - REQUENA </t>
  </si>
  <si>
    <t>Infraestructura productiva de apoyo al desarrollo de la cadena de valor del ganado vacuno y bubalino.</t>
  </si>
  <si>
    <t xml:space="preserve">Pobladores Nativos </t>
  </si>
  <si>
    <t>Pobladores nativos asentados en la unidad de desarrollo territorial.</t>
  </si>
  <si>
    <t>CD: Extracción de especies forestales y de fauna silvestre. CI: limitado control y vigilancia, deficiente herramientas de gobernanza, creciente corrupción, limitados incentivos económicos para poner en valor el bosque, zonificación y ordenamiento forestal incompletos, procedimientos para aprovechamiento complejos, lentos y costosos y falta de puesta en valor en el mercado el manejo forestal sostenible</t>
  </si>
  <si>
    <t>CD: Expansión de las actividades agropecuarias y Apertura de vías y carreteras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limitado presupuesto público, tráfico de tierras, acceso a financiamiento sin salvaguardas y escasos incentivos para producción baja en emisiones.</t>
  </si>
  <si>
    <t>Agentes privados con autorización para administrar una determinada área, cuentan con su documentos de gestión.</t>
  </si>
  <si>
    <t>El titular de la concesión</t>
  </si>
  <si>
    <t>Implementación al GOREL con pool de maquinarias para el servicio de apoyo al desarrollo de la cadena agrícola en las provincias de Alto Amazonas, Mariscal Ramón Castilla, Loreto, entre otros.</t>
  </si>
  <si>
    <t>Construcción de embarcaderos turísticos fluviales (Requena, Nauta, Iquitos, Mazan, Pebas, Indiana, etc.) mejoramiento de la imagen turística de Mazán, Nauta y Pebas, construcción del mirador río Amazonas - Napo, Construcción de centro de interpretación de la cultura amazónica contemporánea y galería de arte amazónico, promoción de actividades culturales y deportivas, Mejoramiento de los servicios turísticos de recursos turísticos de la zona turística, construcción de anfiteatro, capacitación.</t>
  </si>
  <si>
    <t>Nº de hectárea de bosques</t>
  </si>
  <si>
    <t>El titular de las concesiones</t>
  </si>
  <si>
    <t>Agentes privados con autorización para administrar las concesiones y cuentan con sus documentos de gestión en regla.</t>
  </si>
  <si>
    <t>Pobladores campesinos</t>
  </si>
  <si>
    <t>Pobladores campesinos asentados en la unidad de desarrollo territorial.</t>
  </si>
  <si>
    <t>Organizaciones de manejo, turismo, productores, entre otros asentados dentro del área y en la zona de influencia de las ACR, OLV, personal del ARA, equipos de coordinación de ONGs.</t>
  </si>
  <si>
    <t xml:space="preserve">Suscripción de acuerdos de cooperación interinstitucional para recuperación de la lengua Ikitu </t>
  </si>
  <si>
    <t>Esta intervención prevé la asistencia técnica para la promoción e implementación de las concesiones de conservación, así como la creación de un fondo para el apoyo al financiamiento de las actividades de la concesión, que ayude a reactivar la economía de la zona de influencia de la concesión.</t>
  </si>
  <si>
    <t>Organizaciones de manejo, turismo, productores, entre otros asentados en la zona de amortiguamiento del ANP, guardaparques, equipos de coordinación de ONGs.</t>
  </si>
  <si>
    <t>Los distritos de la provincia del Datem del Marañón son: Andoas, Cahuapana, Manseriche, Morona, Pastaza y Barranca.</t>
  </si>
  <si>
    <t xml:space="preserve">Reducir a 30 las viviendas afectadas de la población rural e indígena ante el cambio climático. </t>
  </si>
  <si>
    <t>Intervenciones Transversales a nivel provincial</t>
  </si>
  <si>
    <t>Unidad de Desarrollo Territorial: Alto Amazonas</t>
  </si>
  <si>
    <t xml:space="preserve">Unidad de Desarrollo Territorial: Datem del Marañón </t>
  </si>
  <si>
    <t xml:space="preserve">Unidad de Desarrollo Territorial: Ucayali – Requena </t>
  </si>
  <si>
    <t xml:space="preserve">Unidad de Desarrollo Territorial: Mariscal Ramon Castilla </t>
  </si>
  <si>
    <t xml:space="preserve">Unidad de Desarrollo Territorial: Putumayo </t>
  </si>
  <si>
    <t xml:space="preserve">Unidad de Desarrollo Territorial: Maynas, Loreto y Requena </t>
  </si>
  <si>
    <t>Unidad de Desarrollo Territorial: Datem del Marañón</t>
  </si>
  <si>
    <t>Parque Nacional Cordillera Azul</t>
  </si>
  <si>
    <t>Reserva Nacional Matsés</t>
  </si>
  <si>
    <t>Parque Nacional Sierra del Divisor</t>
  </si>
  <si>
    <t>Fortalecimiento de manejo de recursos naturales en zona de amortiguamiento</t>
  </si>
  <si>
    <t>Mejoramiento de la seguridad alimentaria, nutricional y de las condiciones de habitabilidad de las familias del ámbito rural en distritos priorizados con mayor índice de anemia.</t>
  </si>
  <si>
    <t>ACR Ampiyacu Apayacu</t>
  </si>
  <si>
    <t>ACR Comunal Tamshiyacu Tahuayo</t>
  </si>
  <si>
    <t>ACR Maijuna Kichwa</t>
  </si>
  <si>
    <t>Reserva Comunal Huimeki</t>
  </si>
  <si>
    <t>Parque Nacional Gueppí-Sekime</t>
  </si>
  <si>
    <t>Reserva Comunal Airo Pai</t>
  </si>
  <si>
    <t xml:space="preserve"> Parque Nacional Yaguas</t>
  </si>
  <si>
    <t>ACR Alto Nanay Pintuyacu Chambira</t>
  </si>
  <si>
    <t>Reserva Nacional Allpahuayo Mishana</t>
  </si>
  <si>
    <t>Reserva Nacional Pucacuro</t>
  </si>
  <si>
    <t>UNIDAD DE DESARROLLO TERRITORIAL: ALTO AMAZONAS</t>
  </si>
  <si>
    <t>Nº de familias beneficiarias</t>
  </si>
  <si>
    <t>Intervenciones Provinciales Transversales</t>
  </si>
  <si>
    <t>Implementación del Plan de cierre de brecha de las comunidades para la población del ámbito petrolero de las provincias del Date del Marañón, Loreto, Alto Amazonas, Requena y Maynas del departamento de Loreto.</t>
  </si>
  <si>
    <t>Fortalecimiento las cadenas de valor del recurso pesquero</t>
  </si>
  <si>
    <t xml:space="preserve">Conservación de los recursos pesqueros </t>
  </si>
  <si>
    <t>Seguridad alimentaria, nutricional y de las condiciones de habitabilidad de las familias del ámbito rural en distritos priorizados con mayor índice de anemia.</t>
  </si>
  <si>
    <t>Implementación de corredor Turístico seguro de la Zona Turística Alto Amazonas y la Perla del Huallaga.</t>
  </si>
  <si>
    <t>Implementación de servicios turísticos de producto turístico de la zona de conservación regional Aguas Calientes - Sierra del Divisor</t>
  </si>
  <si>
    <t>Implementación de sendero y señales turísticas de la ruta ingreso “Aguas Calientes” a la Collpa de Guacamayos"</t>
  </si>
  <si>
    <t>Implementación de embarcadero turístico de Contamana.</t>
  </si>
  <si>
    <t>Implementación de servicios turísticos del Lago Chia Tipishca.</t>
  </si>
  <si>
    <t>Implementación del Centro de Interpretación de Contamana.</t>
  </si>
  <si>
    <t>Implementación del corredor turístico seguro de la Zona Turística Contamana "Misterio Descubierto".</t>
  </si>
  <si>
    <t>Fortalecimiento de las cadenas de valor del recurso pesquero</t>
  </si>
  <si>
    <t>Implementación de servicios turísticos en las unidades productivas y de investigación (unidad de reproducción de Alevines-Cushillococha, Módulo de Post cosecha y transformación del cacao de Caballococha)</t>
  </si>
  <si>
    <t>Implementación de la capacidad operativa del pool de maquinarias para el servicio de apoyo al desarrollo de la cadena productiva agrícola del GOREL</t>
  </si>
  <si>
    <t>Implementación de un Centro de Innovación Tecnológica de Artesanía y Turismo en el distrito de San Juan Bautista.</t>
  </si>
  <si>
    <t>Implementación de los servicios turísticos públicos en el Parque Turístico Nacional Laguna Quistococha.</t>
  </si>
  <si>
    <t>Implementación del Campo Ferial y Centro Cultural abierto "Parque Bicentenario"</t>
  </si>
  <si>
    <t>Implementación de servicios turísticos del Corredor Turístico "Naciente del Río Amazonas".</t>
  </si>
  <si>
    <t xml:space="preserve">Implementación del museo Etnográfico de la Amazonía. </t>
  </si>
  <si>
    <t>Fortalecimiento de manejo de recursos naturales (peces de consumo humano, hojas de irapay y fauna silvestre)</t>
  </si>
  <si>
    <t>Aprovechamiento de recursos naturales con fines de subsistencia (peces de consumo humano, hojas de irapay y fauna silvestre)</t>
  </si>
  <si>
    <t>Manejo sostenible de plantaciones forestales con especies nativas para fines maderables en zona de uso especial de la RNPS</t>
  </si>
  <si>
    <t>Articulación y fortalecimiento de emprendimiento locales de la actividad turística en la RNPS</t>
  </si>
  <si>
    <t>Acuerdos con autoridad forestal para fortalecimiento del control y vigilancia en zona de amortiguamiento en PNCA</t>
  </si>
  <si>
    <t>Planificación comunal en centros poblados en zona de amortiguamiento (incluye acuerdos de conservación y planes de calidad de vida) en PNCA.</t>
  </si>
  <si>
    <t>Turismo rural en zona de amortiguamiento en PNCA.</t>
  </si>
  <si>
    <t>Fortalecimiento de comunidades en ZA sobre manejo de recursos (paiche, arahuana, taricaya, chambira)</t>
  </si>
  <si>
    <t>Fortalecimiento de comunidades en ZA sobre manejo de palo rosa</t>
  </si>
  <si>
    <t>Fortalecimiento de manejo de recursos de fauna silvestre (taricaya, lagarto, ungulados)</t>
  </si>
  <si>
    <t>Fortalecimiento del Comité de Gestión</t>
  </si>
  <si>
    <t>Concesiones de Ecoturismo</t>
  </si>
  <si>
    <t>Fortalecimiento de manejo de recursos naturales (camucamu, peces de consumo humano directo y fauna silvestre)</t>
  </si>
  <si>
    <t>CD: Expansión de las actividades agropecuarias y apertura de vías y carreteras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limitado presupuesto público, tráfico de tierras, acceso a financiamiento sin salvaguardas y escasos incentivos para producción baja en emisiones.</t>
  </si>
  <si>
    <t>Pequeños y grandes productores agrarios.</t>
  </si>
  <si>
    <t>Pequeños y grandes productores acuícolas.</t>
  </si>
  <si>
    <t>Pequeños y grandes productores acuícola, su producción esta destinada para el autoconsumo, consumo local, provincial y departamental.</t>
  </si>
  <si>
    <t>Pequeños y grandes productores ganaderos.</t>
  </si>
  <si>
    <t>Pequeños y grandes productores ganaderos, su producción esta destinada para el autoconsumo, consumo local, provincial y departamental.</t>
  </si>
  <si>
    <t>Poblador rural (población nativa y mestiza)</t>
  </si>
  <si>
    <t>Pobladores asentados en la unidad de desarrollo territorial que su producción esta destinada para el autoconsumo, comercialización local, provincial e interprovincial. Pequeñas iniciativas para la exportación.</t>
  </si>
  <si>
    <t>PV funcionando</t>
  </si>
  <si>
    <t xml:space="preserve">Grupo de manejo aprovechan el recurso </t>
  </si>
  <si>
    <t>Comunidades que manejan sosteniblemente</t>
  </si>
  <si>
    <t>Guardaparques, organizaciones de manejo, turismo, productores, entre otros actores asentados dentro del área y en la zona de amortiguamiento del ANP.</t>
  </si>
  <si>
    <t>Guardaparques, equipo de coordinación de CIMA, organizaciones de manejo, turismo, productores, entre otros asentados dentro del área y en la zona de amortiguamiento del ANP.</t>
  </si>
  <si>
    <t>Guardaparques, organizaciones de manejo, productores, entre otros asentados en el interior y la zona de amortiguamiento del ANP.</t>
  </si>
  <si>
    <t>Con apoyo de programas nacionales y regionales implementar infraestructura y programas de educación y salud intercultural bilingüe en comunidades nativas que generen polos de desarrollo.</t>
  </si>
  <si>
    <t>Fondos desembolsado</t>
  </si>
  <si>
    <t>Pequeños productores agrarios.</t>
  </si>
  <si>
    <t xml:space="preserve">Pobladores asentados en la unidad de desarrollo territorial que su producción esta destinada para el autoconsumo, comercialización local, provincial e interprovincial. Pequeñas iniciativas para la exportación. </t>
  </si>
  <si>
    <t xml:space="preserve">Unidad de Desarrollo Territorial: Mariscal Ramón Castilla </t>
  </si>
  <si>
    <t>Fortalecimiento del Comité de Gestión y Sistema Regional de Conservación</t>
  </si>
  <si>
    <t>Articulación y fortalecimiento de emprendimiento locales de la actividad turística</t>
  </si>
  <si>
    <t>Fortalecimiento de Comité de Gestión y Sistema Regional de Conservación</t>
  </si>
  <si>
    <t>Fortalecimiento del manejo de recursos (pesqueros, fauna silvestre, palmeras)</t>
  </si>
  <si>
    <t>Fortalecimiento a grupos de artesanos (chambira y yarina)</t>
  </si>
  <si>
    <t>Programa implementado</t>
  </si>
  <si>
    <t>CD: Expansión de las actividades agropecuarias (café, cacao, pastos para ganadería, palma aceitera, maíz, arroz, plátano, entre otros),  Expansión del Cultivo de coca y Apertura de Vías y Carreteras.
CI: Migración e invasiones, limitado control y vigilancia, tráfico de tierras, falta de articulación entre autoridades y niveles de gobierno, limitada planificación y ordenamiento, narcotráfico, ingresos económicos, precio competitivo de la coca.</t>
  </si>
  <si>
    <t>La Reserva Comunal Huimeki es un área protegida que tiene una extensión de 141,234.46 ha, ubicada en el distrito peruano de Teniente Manuel Clavero, en la provincia de Putumayo, departamento Loreto.​ El área protegida fue creada el 25 de octubre de 2012 mediante el Decreto Supremo Nº 006-2012-MINAM. La terminología de su denominación es la conjunción de las primeras letras de los grupos culturales existentes en la zona: Huitoto (Hui), mestizos (me) y Kiwchas del Putumayo (ki).
Esta área natural protegida está conformada por una red hidrológica integrada por las cuencas de los ríos Putumayo, Peneya, Angusilla, Yaricaya. La RC Huimeki se encuentra interconectada con la Reserva Comunal Airo Pai y el Parque Nacional Gueppí-Sikemi, por el límite con Colombia con el Parque Nacional La Paya, por el límite con Ecuador con la Reserva Faunística de Cuyabeno, los cuales integrarían el corredor econológico para asegurar las dinámicas poblacionales y procesos de migración.
En el área se encuentran formaciones del Plioceno y Pleistoceno, de la época del Cuaternario, lo cual le da características especiales en cuanto a formaciones vegetales, suelos y fisiografía.</t>
  </si>
  <si>
    <t>Fortalecimiento del manejo de recursos (pesqueros y fauna silvestre)</t>
  </si>
  <si>
    <t>Fortalecimiento a grupos de palmeras (aguaje, irapay, huasaí, chambira, copal)</t>
  </si>
  <si>
    <t>Manejo especies forestales maderables aprovechables bajo manejo en la zona de influencia del ACR: tornillo, de cumala, moena, marupá, aguanillo, shiringarana, shihuahuaco y azúcar huayo.</t>
  </si>
  <si>
    <t>Promover la actividad turística vivencial y de naturaleza, dando expresiones culturales de cuatro pueblos indígenas</t>
  </si>
  <si>
    <t>Documento de evaluación</t>
  </si>
  <si>
    <t>Esta intervención pretende incrementar la productividad de las tierras de bosques purma para el cultivo de tornillo, de cumala, moena, marupá, aguanillo, shiringarana, shihuahuaco y azúcar huayo.
El proceso comprende (i) la asistencia técnica de los cultivos, (ii) capacitación (iii) módulos demostrativos de aprendizaje actividad y (iv) promoción de la asociatividad y comercialización.</t>
  </si>
  <si>
    <t>Manejo sostenible de palmeras (aguaje y huasaí)</t>
  </si>
  <si>
    <t>Fortalecimiento del manejo de recursos forestales</t>
  </si>
  <si>
    <t>Fortalecimiento del manejo de actividades productivas (artesanía)</t>
  </si>
  <si>
    <t>Fortalecimiento del manejo de recursos (paiche y arahuana)</t>
  </si>
  <si>
    <t>Fortalecimiento del manejo de recursos en ZA</t>
  </si>
  <si>
    <t>Fortalecimiento del manejo de recursos (arahuana, taricaya y aguaje)</t>
  </si>
  <si>
    <t>Comunidades nativas manejan sus recursos</t>
  </si>
  <si>
    <t>a) Bosques de producción permanente.
b) Bosques locales.
c) Bosques en reserva.
d) Bosques protectores.
e) Bosques en tierras de comunidades campesinas y nativas.
f) Bosques en predios privados.
g) Títulos habilitantes otorgados.
h) Áreas naturales protegidas</t>
  </si>
  <si>
    <t>Saneamiento físico legal de comunidades nativas</t>
  </si>
  <si>
    <t>Categoría</t>
  </si>
  <si>
    <t>Redimensionamiento de BPP</t>
  </si>
  <si>
    <t>CD: Expansión de las actividades agropecuarias (cacao, maíz, arroz, plátano, entre otros), apertura de vías y carreteras; y extracción de especies forestales y de fauna silvestre.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falta de formalización y saneamiento, limitada capacidad de planificación territorial y agraria, limitado presupuesto público, tráfico de tierras, creciente corrupción, acceso a financiamiento sin salvaguardas y escasos incentivos para producción baja en emisiones.</t>
  </si>
  <si>
    <t>ACP Chakra Educativa</t>
  </si>
  <si>
    <t>Herramientas de sostenibilidad financiera</t>
  </si>
  <si>
    <t>Agente privado con autorización para administrar la concesión y cuenta con sus documentos de gestión en regla.</t>
  </si>
  <si>
    <t>Capacitaciones implementada</t>
  </si>
  <si>
    <t>Posee una extensión territorial de 22.35 hectáreas con colinas bajas y un bosque húmedo. Además, presenta quebradas, zonas inundables y un gran porcentaje de bosque no intervenido, por lo que posee un gran potencial para la conservación de especies de flora y fauna silvestre, algunas de ellas endémicas de nuestro país. Entre algunas de las especies de flora que se conservan en esta área se encuentran el cedro, la lupuna colorada, el tornillo y la yarina.</t>
  </si>
  <si>
    <t xml:space="preserve">El titular del ACP </t>
  </si>
  <si>
    <t>Agentes privados con autorización para conservar una determinada área, cuentan con un plan de intervenciones.</t>
  </si>
  <si>
    <t>ACP El Cortijo</t>
  </si>
  <si>
    <t>Incentivos financieros para productos proveniente de manejo sostenible</t>
  </si>
  <si>
    <t>CD: Extracción de especies forestales y de fauna silvestre y apertura de vías y carreteras
CI: limitado control y vigilancia, deficiente herramientas de gobernanza, creciente corrupción, limitados incentivos económicos para poner en valor el bosque, zonificación y ordenamiento forestal incompletos, procedimientos para aprovechamiento complejos, lentos y costosos y falta de puesta en valor en el mercado el manejo forestal sostenible.</t>
  </si>
  <si>
    <t>CD: Expansión de las actividades agropecuarias (café, cacao, pastos para ganadería, palma aceitera, maíz, arroz, plátano, entre otros) y apertura de vías y carreteras 
CI:  percepción de disponibilidad de tierras, poca formalidad de tenencia de la tierra, migración e invasiones, limitada capacidad de planificación territorial y agraria, creciente corrupción, deficiente herramientas de gobernanza, limitada articulación transectorial, limitado control y vigilancia, acceso a financiamiento sin salvaguardas y tráfico de tierras.</t>
  </si>
  <si>
    <t>CD: Expansión de las actividades agropecuarias (café, cacao, pastos para ganadería, palma aceitera, maíz, arroz, plátano, entre otros) y apertura de vías y carreteras.
CI: migración e invasiones, limitado control y vigilancia, tráfico de tierras, falta de articulación entre autoridades y niveles de gobierno, limitada planificación y ordenamiento.</t>
  </si>
  <si>
    <t>El Parque Nacional Sierra del Divisor (PNSD)​ abarca los departamentos de Ucayali y Loreto. En Loreto abarca una extensión de 857,032.34 ha., siendo la provincia de Requena que abarca la mayor extensión del ANP con 798,227.35 ha., distribuidos en los distritos de Alto Tapiche, Emilio San Martín, Soplin y Yaquerana; y en la provincia de Ucayali solo 843.23 ha. en los distritos de Contamana y Maquia.
En la zona habita los pueblos indígenas shipibos conibos e isconahuas y grupos no contactados. Asimismo protege la formación montañoso en el llano amazónico que brinda las fuentes de agua a las ciudades de Requena, Contamana y al pueblo de Orellana. Posee cerca de Contamana en el sector oeste de la zona aguas termales sulfurosas y colpa de guacamayos.
El parque nacional protege la región montañosa del bosque húmedo tropical del llano amazónico, así como de la diversidad biológica, geomorfológica y cultural.</t>
  </si>
  <si>
    <t>Se encuentra en la cordillera oriental, en los departamentos de San Martín, Loreto, Ucayali y Huánuco con una extensión total de 1'353,190.85 hectáreas y un perímetro de casi 974 km lo que lo convierte en el cuarto parque más grande del Perú. En Loreto abarca una extensión de 697,387.59 ha. distribuidos en los distritos de Contamana, Inahuaya, Pampa Hermosa, Sarayacu y Vargas Guerra.
En su parte norte, se extiende un conjunto de formaciones geológicas únicas; la cordillera Azul. Ésta resguarda la más extensa superficie de bosques montanos intactos en el Perú, en donde el Plan Director del Sistema Nacional de Áreas Naturales Protegidas identificó en 1995 dos de las 38 zonas prioritarias para la conservación, incluyendo al Bosque Nacional Biabo Cordillera Azul establecido en 1961.
CIMA–Cordillera Azul participa de forma directa en la gestión del PNCAZ mediante un Contrato de Administración Total de Operaciones por 20 años que inició en agosto de 2008. De las 225 comunidades existentes en la Zona de Amortiguamiento del PNCAZ, CIMA – Cordillera Azul mantiene su trabajo de forma permanente en 50 centros poblados y articula sus acciones con 04 Gobiernos regionales, 08 provinciales y 13 distritales. Estas acciones las realiza mediante su Programa de Protección al PNCAZ, el cual tiene implementado 4 sedes de campo en las ciudades de Aguaytía (Ucayali), Contamana (Loreto), Tarapoto y Tocache (San Martín).</t>
  </si>
  <si>
    <t>El Área de conservación regional Ampiyacu Apayacu es un área protegida en el Perú. Fue creado el 23 de diciembre de 2010, mediante D.S. N.º 024-2010-MINAM y abarca una extensión de 434,129.54 ha. En la provincia de Mariscal Ramón Castilla abarca 264,666.3 ha.  El área protege los bosques de selva baja amazónica al norte del río Amazonas lo que garantiza el acceso sostenible y partes altas de la cuenca del Ampiyacu y Apayacu son fuentes de agua que mantiene la fauna acuática, principal recurso de alimentación de 16 comunidades nativas que habitan en estas cuencas.
Cuenta con 1,500 especies de plantas que lo convierten en los más biodiversos. En el área habitan 207 especies de peces, 64 de anfibios, 40 de reptiles, 362 de aves y 60 de mamíferos.</t>
  </si>
  <si>
    <t>CD: Expansión de las actividades agropecuarias (café, cacao, pastos para ganadería, palma aceitera, maíz, arroz, plátano, entre otros), expansión de cultivos de coca, apertura de vías y carreteras y extracción de especies forestales y de fauna silvestre.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falta de formalización y saneamiento, limitada capacidad de planificación territorial y agraria, limitado presupuesto público, tráfico de tierras, creciente corrupción, acceso a financiamiento sin salvaguardas y escasos incentivos para producción baja en emisiones.</t>
  </si>
  <si>
    <t>El área de conservación regional comunal Tamshiyacu-Tahuayo (ACR CTT) es un área protegida de la amazonia peruana. Fue establecida el 15 de mayo de 2009 mediante Decreto Supremo Nº010-2009-MINAM. Tiene un área SIG de 420,080 ha. (2500 km²) y a la provincia de Mariscal Ramon Castilla le corresponde una extensión de 238,524.49 ha.
Políticamente está ubicado en las jurisdicciones de los distritos de Fernando Lores de la provincia de Maynas, Yavarí de la provincia de Mariscal Ramón Castilla, y Saquena y Yaquerana de la provincia de Requena, en el departamento de Loreto.
Conserva los ecosistemas de bosques de altura y bosques inundables del Área de Conservación y los procesos ecológicos y evolutivos priorizados en la zona, garantizando el uso sostenible de los recursos de flora y fauna silvestre que realizan las poblaciones locales bajo prácticas sostenibles y promoviendo el desarrollo local y de Loreto en general.</t>
  </si>
  <si>
    <t>CD: Expansión de las actividades agropecuarias, expansión de cultivos de coca, apertura de vías y carreteras y extracción de especies forestales y de fauna silvestre.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falta de formalización y saneamiento, limitada capacidad de planificación territorial y agraria, limitado presupuesto público, tráfico de tierras, creciente corrupción, acceso a financiamiento sin salvaguardas y escasos incentivos para producción baja en emisiones.</t>
  </si>
  <si>
    <t>El Parque Nacional Yaguas está ubicada en las provincias del Putumayo y Mariscal Ramón Castilla. Tiene una extensión de 868,927.57 hectáreas, de los cuales en la provincia de Mariscal Ramón Castilla abarca 2,776.4 ha, distribuidos en los distritos de Ramón Castilla y Pevas. El 10 de enero de 2018 fue otorgado la categorización de parque nacional mediante decreto supremo.
En el habitan una vasta variedad de especies de flora y fauna, a su vez brinda servicios ambientales a las comunidades nativas asentadas en el río Putumayo y 2 en el río Yahuas (pertenecientes a los grupos étnicos Quichua, Bora, Ticuna, Huitoto y Yagua), las mismas que con sus prácticas y costumbres tradicionales ancestrales aprovechan los recursos naturales de manera sostenible. Abarca un amplio rango de hábitats acuáticos, que van desde los pequeños arroyos de cabeceras hasta las grandes cochas a lo largo de los majestuosos ríos principales.</t>
  </si>
  <si>
    <t>En la provincia de Mariscal Ramón Castilla existen 6 cccc que abarcan una extensión de 25,511.83 ha. En el distrito de Pebas se encuentra la cccc San Antonio con una extensión de 580.62 ha. En el distrito de Ramón Castilla se encuentra la cccc de San José de Berseba con una extensión de 9,751.5 ha. En el distrito de San Pablo registra una cccc (Alto Monte Israel) con una extensión 9,751.5 ha. El distrito de Yavari cuenta con tres cccc tituladas (Nueva Jerusalén, San Pedro y Santa Rosa) abarcando una extensión 11,848.62 ha.
Estas cccc pertenecen a la Asociación Evangélica de la Misión Israelita del Nuevo Pacto Universal.</t>
  </si>
  <si>
    <t>Pobladores campesinos pertenecientes a la Asociación Evangélica de la Misión Israelita del Nuevo Pacto Universal.</t>
  </si>
  <si>
    <t>CD: Expansión de las actividades agropecuarias, apertura de vías y carreteras y expansión de cultivos de coca
CI: percepción de disponibilidad de tierras, deficiente herramientas de gobernanza, apertura o mejoramiento de vías de comunicación, poca formalidad de tenencia de la tierra, narcotráfico, limitada articulación transectorial, demanda de Mercado, migración e invasiones, limitado control y vigilancia, limitado presupuesto público, tráfico de tierras, acceso a financiamiento sin salvaguardas y escasos incentivos para producción baja en emisiones.</t>
  </si>
  <si>
    <t>El área de conservación regional Ampiyacu Apayacu es un área protegida en el Perú. Fue creado el 23 de diciembre de 2010, mediante D.S. n.º 024-2010-MINAM y abarca una extensión de 434,129.54. En la provincia del Putumayo abarca una extensión de 5,749.97 ha.
El área protege los bosques de selva baja amazónica al norte del río Amazonas lo que garantiza el acceso sostenible y partes altas de la cuenca del Ampiyacu y Apayacu son fuentes de agua que mantiene la fauna acuática, principal recurso de alimentación de 16 comunidades nativas que habitan en estas cuencas.
Cuenta con 1,500 especies de plantas que lo convierten en los más biodiversos. En el área habitan 207 especies de peces, 64 de anfibios, 40 de reptiles, 362 de aves y 60 de mamíferos.</t>
  </si>
  <si>
    <t>CD: Expansión de las actividades agropecuarias, apertura de vías y carreteras y tierras para el cultivo de coca.
CI: deficiente herramientas de gobernanza, apertura o mejoramiento de vías de comunicación, limitada articulación transectorial, migración e invasiones, limitado control y vigilancia, falta de formalización y saneamiento, limitada capacidad de planificación territorial y agraria, limitado presupuesto público, tráfico de tierras, creciente corrupción, acceso a financiamiento sin salvaguardas y escasos incentivos para producción baja en emisiones.</t>
  </si>
  <si>
    <t>Con Decreto Supremo 008-2015-MINAM, se establece el Área de Conservación Regional Maijuna Kichwa. El área creada se extiende sobre 391,039.82 hectáreas de bosques húmedos tropicales en el distrito del Putumayo (provincia del Putumayo), los distritos del Napo, Mazán y Las Amazonas (provincia de Maynas) y Pebas (Mariscal Ramón Castilla) del departamento de Loreto, en la frontera con Colombia.
En la provincia de Mariscal Ramón Castilla tiene una extensión de 381.24 ha.</t>
  </si>
  <si>
    <t>Con Decreto Supremo 008-2015-MINAM, se establece el Área de Conservación Regional Maijuna Kichwa. El área creada se extiende sobre 391,039.82 hectáreas de bosques húmedos tropicales en el distrito del Putumayo (provincia del Putumayo), los distritos del Napo, Mazán y Las Amazonas (provincia de Maynas) y Pebas (Mariscal Ramón Castilla) del departamento de Loreto, en la frontera con Colombia.
En la provincia del Putumayo tiene una extensión de 230,907.26 ha.</t>
  </si>
  <si>
    <t>Productores de cultivos de pan llevar en pequeñas extensiones, además de realizar actividades de extracción de recursos de flora y fauna silvestre. Guardaparques y organizaciones de manejo (en sus diferentes modalidades) son los responsables de prevenir que agentes no autorizados ingresen al área.</t>
  </si>
  <si>
    <t>Productores de cultivos de pan llevar en pequeñas extensiones, además realizan actividades de extracción de recursos de flora y fauna silvestre en el interior de las ACR. Personal del área y organizaciones de manejo (en sus diferentes modalidades) son los responsables del control y vigilancia.</t>
  </si>
  <si>
    <t>Productores de cultivos de pan llevar en pequeñas extensiones en la zona de amortiguamiento, realizan actividades de extracción de recursos de flora, fauna silvestre en la ZA e interior de las ANP. Guardaparques son los responsables del control y vigilancia del ANP.</t>
  </si>
  <si>
    <t>El parque nacional Yaguas es un área protegida en el Perú. Está ubicada en el distrito de Putumayo (provincia del Putumayo) y en los distritos de Pebas, San Pablo y Ramón Castilla (provincia de Mariscal Ramón Castilla), departamento de Loreto. Tiene una extensión de 868,927.57 hectáreas, abarcando en la provincia del Putumayo una extensión de 254.85 ha. Fue creado como zona reservada mediante Resolución Ministerial Nº 161-2011-MINAM del 26 de julio de 2011. El 10 de enero de 2018 fue otorgado la categorización de parque nacional mediante decreto supremo.
En el habitan una vasta variedad de especies de flora y fauna, a su vez brinda servicios ambientales a las comunidades nativas asentadas en el río Putumayo y 2 en el río Yahuas (pertenecientes a los grupos étnicos Quichua, Bora, Ticuna, Huitoto y Yagua), las mismas que con sus prácticas y costumbres tradicionales ancestrales aprovechan los recursos naturales de manera sostenible. Abarca un amplio rango de hábitats acuáticos, que van desde los pequeños arroyos de cabeceras hasta las grandes cochas a lo largo de los majestuosos ríos principales.</t>
  </si>
  <si>
    <t>La provincia del Putumayo cuenta con una cccc, el Porvenir de Inayuga, que tiene una extensión de 4,400.44 ha.</t>
  </si>
  <si>
    <t>ACP (25)</t>
  </si>
  <si>
    <t>CD: Expansión de las actividades agropecuarias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 falta de formalización y saneamiento, limitada capacidad de planificación territorial y agraria, limitado presupuesto público, tráfico de tierras, creciente corrupción, acceso a financiamiento sin salvaguardas y escasos incentivos para producción baja en emisiones.</t>
  </si>
  <si>
    <t>El área de conservación regional Ampiyacu Apayacu es un área protegida en el Perú. Fue creado el 23 de diciembre de 2010, mediante D.S. n.º 024-2010-MINAM y abarca una extensión de 434,129.54. En la provincia del Maynas (distrito de Las Amazonas y Mazan) abarca una extensión de 163713.27 ha.
El área protege los bosques de selva baja amazónica al norte del río Amazonas lo que garantiza el acceso sostenible y partes altas de la cuenca del Ampiyacu y Apayacu son fuentes de agua que mantiene la fauna acuática, principal recurso de alimentación de 16 comunidades nativas que habitan en estas cuencas.
Cuenta con 1,500 especies de plantas que lo convierten en los más biodiversos. En el área habitan 207 especies de peces, 64 de anfibios, 40 de reptiles, 362 de aves y 60 de mamíferos.</t>
  </si>
  <si>
    <t>El área de conservación regional comunal Tamshiyacu-Tahuayo (ACR CTT) es un área protegida de la amazonia peruana. Fue establecida el 15 de mayo de 2009 mediante Decreto Supremo Nº010-2009-MINAM. Tiene un área SIG de 420,080 ha. (2500 km²) y a las provincias de Maynas (distrito de Fernando Lores) y Requena (distrito de Saquena) le corresponde una extensión de 180,703.53 ha.
Conserva los ecosistemas de bosques de altura y bosques inundables del Área de Conservación y los procesos ecológicos y evolutivos priorizados en la zona, garantizando el uso sostenible de los recursos de flora y fauna silvestre que realizan las poblaciones locales bajo prácticas sostenibles y promoviendo el desarrollo local y de Loreto en general.</t>
  </si>
  <si>
    <t>Abarca una superficie de 954, 635.48 hectáreas, está ubicada en el distrito de Mazán (19,357.43 ha.) y Alto Nanay (93,0651.27 ha) en la provincia de Maynas; Saquena (4487.39 ha.) en la provincia de Requena y en el distrito de El Tigre (4,626.74 ha) en la provincia de Loreto. Su establecimiento garantiza la provisión de servicios ambientales y el aprovechamiento sostenible de los recursos de flora y fauna silvestre que realizan las poblaciones locales bajo prácticas sostenibles, promoviendo el desarrollo local y regional.  La importancia es conservar muestras representativas de la diversidad biológica de la cuenca alta del Nanay, Pintuyacu y Chambira, característica de la ecorregión “Bosques Húmedos del Napo”.</t>
  </si>
  <si>
    <t>Con Decreto Supremo 008-2015-MINAM, se establece el Área de Conservación Regional Maijuna Kichwa. El área creada se extiende sobre 391,039.82 hectáreas de bosques húmedos tropicales en el distrito del Putumayo (provincia del Putumayo), los distritos del Napo, Mazán y Las Amazonas (provincia de Maynas) y Pebas (Mariscal Ramón Castilla) del departamento de Loreto, en la frontera con Colombia.
En la provincia de Maynas (distrito de Las Amazonas, Mazan y Napo) tiene una extensión de 15,9751.31 ha.</t>
  </si>
  <si>
    <t>La Reserva Nacional Allpahuayo Mishana (RNAM) está ubicada en la provincia de Maynas (distrito de San Juan Bautista y Alto Nanay), departamento de Loreto. Tiene una extensión de 57,667.43 ha. Cerca de la mitad de la superficie de la RNAM se encuentra conformada por predios privados. Se localiza a 23 Km. al sur de Iquitos y se caracteriza principalmente por proteger una muestra representativa de los raros bosques de arena blanca y los bosques inundables por las aguas negras del río Nanay.
Presenta dos tipos de hábitat notables: los varillajes y los bosques inundables. El primero de ellos se desarrolla sobre arena blanca y conforma un ecosistema muy especial con una alta diversidad de suelos y diferentes condiciones de drenaje. El segundo está conformado por bosques inundados por las aguas negras del río Nanay que albergan especies de rango muy restringido.</t>
  </si>
  <si>
    <t>La Reserva Nacional Pucacuro se encuentra ubicada en los distritos de El Tigre (620,479.74 ha) de la provincia de Loreto y en los distritos de Alto Nanay (6,148.91 ha.) y Napo (11,320.11 ha.) en la provincia de Maynas, del departamento de Loreto, con una superficie total de 637,953.83 hectáreas. Su principal objetivo es proteger una muestra representativa de los bosques húmedos de la ecorregión Napo y del Centro Endémico del Napo. Asimismo, busca proteger las nacientes de la cuenca hidrográfica del Pucacuro y garantizar la continuidad de los procesos que generen bienes y servicios ambientales.
La cuenca del río Pucacuro, afluente norte del río Tigre, que a su vez lo es del Marañón, está formada por la quebrada Pañayacu y los ríos Alemán, Baratillo y Tangarana. Dicha cuenca se ubica en pleno corazón de la denominada “Ecorregión de bosques húmedos de Napo” que es una de las zonas más importantes para la conservación de la diversidad biológica a nivel mundial por su excepcional riqueza de especies y endemismo.
Al interior de la cuenca se distingue cerca de 40 cochas con una elevada diversidad ictiológica originada por los meandros que forman los ríos de cauce estrecho, encerrados entre terrazas e inundados con frecuencia. Los ecosistemas principales presentes son los bosques de colina y terrazas bajas, bosques de varillales altos, bosques inundables o “tahuampa” y pantanos de palmeras dominados por aguajales.</t>
  </si>
  <si>
    <t>Guardaparques, organizaciones de manejo, productores, entre otros actores asentados dentro del área y en la zona de amortiguamiento del ANP.</t>
  </si>
  <si>
    <t>La UDT registra 13 concesiones de conservación que abarca una extensión de 455,589.73 ha.</t>
  </si>
  <si>
    <t>La provincia registra 2 concesiones de conservación con una extensión de 235,061.96 ha.</t>
  </si>
  <si>
    <t>En la provincia del Putumayo cuenta con una concesión de conservación que abarca una extensión de 225,136.22 ha.</t>
  </si>
  <si>
    <t>En la provincia se registran 3 concesiones forestales que abarcan un total de 62,436.92 ha.</t>
  </si>
  <si>
    <t>La UDT cuenta con 11 concesiones de conservación que abarca una extensión de 145,975.79 ha.</t>
  </si>
  <si>
    <t>La UDT cuenta con 6 concesiones de ecoturismo que abarca una extensión de 25,174.08 ha.</t>
  </si>
  <si>
    <t>CD1: Expansión de las actividades agropecuarias (café, cacao, pastos para ganadería, palma aceitera, maíz, arroz, plátano, entre otros) y apertura de vías y carreteras.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limitado presupuesto público, tráfico de tierras, acceso a financiamiento sin salvaguardas y escasos incentivos para producción baja en emisiones.</t>
  </si>
  <si>
    <t>X</t>
  </si>
  <si>
    <t>Nº de Proyectos Implementados</t>
  </si>
  <si>
    <t>Nº de comunidades fortalecidas</t>
  </si>
  <si>
    <t>Nº de Proyectos implementados</t>
  </si>
  <si>
    <t>Nº Proyectos implementados</t>
  </si>
  <si>
    <t>CD: Expansión de las actividades agropecuarias (café, cacao, pastos para ganadería, palma aceitera, maíz, arroz, plátano, entre otros), apertura de vías y carreteras; y extracción de especies forestales y de fauna silvestre.
CI: migración e invasiones, limitado control y vigilancia, deficiente herramientas de gobernanza, creciente corrupción, limitados incentivos económicos para poner en valor el bosque, zonificación y ordenamiento forestal incompletos, procedimientos para aprovechamiento complejos, lentos y costosos y falta de puesta en valor en el mercado el manejo forestal sostenible.</t>
  </si>
  <si>
    <t>Poblador rural nativa, mestiza y pobladores de la Asociación Evangélica de la Misión Israelita del Nuevo Pacto Universal.</t>
  </si>
  <si>
    <t>CD: Expansión de las actividades agropecuarias, apertura de vías y carreteras y expansión de cultivos de coca
CI: percepción de disponibilidad de tierras, deficiente herramientas de gobernanza, apertura o mejoramiento de vías de comunicación, poca formalidad de tenencia de la tierra, narcotráfico, precio competitivo de la coca, limitada articulación transectorial, demanda de Mercado, migración e invasiones, limitado control y vigilancia, limitado presupuesto público, tráfico de tierras, acceso a financiamiento sin salvaguardas y escasos incentivos para producción baja en emisiones.</t>
  </si>
  <si>
    <t>CD: Expansión de las actividades agropecuarias, apertura de vías y carreteras y expansión de cultivos de coca
CI: percepción de disponibilidad de tierras, deficiente herramientas de gobernanza, apertura o mejoramiento de vías de comunicación, poca formalidad de tenencia de la tierra, narcotráfico, precio competitivo de la hoja de coca, limitada articulación transectorial, demanda de mercado, migración e invasiones, limitado control y vigilancia, limitado presupuesto público, tráfico de tierras, acceso a financiamiento sin salvaguardas y escasos incentivos para producción baja en emisiones.</t>
  </si>
  <si>
    <t>CD: Expansión de las actividades agropecuarias, apertura de vías y carreteras; y expansión de cultivos de coca
CI: percepción de disponibilidad de tierras, deficiente herramientas de gobernanza, apertura o mejoramiento de vías de comunicación, poca formalidad de tenencia de la tierra, narcotráfico, precio competitivo de la hoja de coca, limitada articulación transectorial, demanda de mercado, migración e invasiones, limitado control y vigilancia, limitado presupuesto público, tráfico de tierras, acceso a financiamiento sin salvaguardas y escasos incentivos para producción baja en emisiones.</t>
  </si>
  <si>
    <t>CD: Expansión de las actividades agropecuarias y expansión de cultivos de coca
CI: percepción de disponibilidad de tierras, deficiente herramientas de gobernanza, apertura o mejoramiento de vías de comunicación, poca formalidad de tenencia de la tierra, narcotráfico, precio competitivo de la hoja de coca, limitada articulación transectorial, demanda de mercado, migración e invasiones, limitado control y vigilancia, limitado presupuesto público, tráfico de tierras, acceso a financiamiento sin salvaguardas y escasos incentivos para producción baja en emisiones.</t>
  </si>
  <si>
    <t>CD: Extracción de especies forestales y de fauna silvestre, expansión de las actividades agropecuarias, apertura de vías y carreteras y expansión de cultivos de coca
CI: percepción de disponibilidad de tierras, deficiente herramientas de gobernanza, apertura o mejoramiento de vías de comunicación, poca formalidad de tenencia de la tierra, narcotráfico, precio competitivo de la hoja de coca, limitada articulación transectorial, demanda de mercado, migración e invasiones, limitado control y vigilancia, limitado presupuesto público, tráfico de tierras, acceso a financiamiento sin salvaguardas y escasos incentivos para producción baja en emisiones.</t>
  </si>
  <si>
    <t>Firma de acuerdos con empresas</t>
  </si>
  <si>
    <t>Asistencia técnica de la cadena de valor del paiche</t>
  </si>
  <si>
    <t>Servicio integral para localidades con potencial turístico</t>
  </si>
  <si>
    <t>Programa de superalimentos para la Protección Forestal</t>
  </si>
  <si>
    <t>Nº de ccnn</t>
  </si>
  <si>
    <t xml:space="preserve"> ACP con control y vigilancia</t>
  </si>
  <si>
    <t>Nº de grupos locales organizados para el control y vigilancia</t>
  </si>
  <si>
    <t>Las ANP cuentan con puestos de vigilancias, con guardaparques que muchas veces son apoyados por integrantes de las organizaciones locales de manejo y/o turismo que aseguran la conservación de los recursos naturales, esta intervención consta de:
- Organizar 2 grupos locales de vigilancia para la conservación de RR.NN de la RNPS.
- 10 capacitaciones a los grupos organizados.
- 20 Supervisión del ejercicio de control de grupos organizados</t>
  </si>
  <si>
    <t>Las ANP cuentan con puestos de vigilancias, con guardaparques que muchas veces son apoyados por integrantes de las organizaciones locales de manejo y/o turismo que aseguran la conservación de los recursos naturales, esta intervención consta de:
- Organizar 15 grupos locales de vigilancia para la conservación de RR.NN de la RNPS.
- 10 capacitaciones a los grupos organizados.
- 20 Supervisión del ejercicio de control de grupos organizados</t>
  </si>
  <si>
    <t>Plan implementado (%)</t>
  </si>
  <si>
    <t>Servicio turístico implementado</t>
  </si>
  <si>
    <t>Los custodios forestales son personas oficialmente designadas por el titular de una concesión y reconocidos por el GERFOR para la tutela del patrimonio forestal.
La intervención propone
- Incrementar mayor número de custodios forestales reconocidos
- Fomentar la asociatividad entre concesionarios y las comunidades nativas sobre custodios forestales
- Fortalecimiento de las capacidades (personales y operativas).</t>
  </si>
  <si>
    <t>Mejorar las capacidades de capacidades y emprendimiento sostenible para niñas adolescentes y madres gestantes del ámbito de influencia de 21 centros técnico - productivos en la región Loreto. 
La intervención consta de:
(i) servicios de capacitación
(ii) servicios de asistencia técnica
(iii) módulos demostrativos</t>
  </si>
  <si>
    <t>La intervención comprende:
- Implementación con equipamiento
- Redes de comunicación y fortalecimiento de la seguridad turística de la zona.</t>
  </si>
  <si>
    <t>Entre las actividades comprende:
- Formalización de las actividades de extracción pesquera
- Promoción del acceso al crédito financiero para productores pesqueros 
- Transferencia tecnológica y asesoría en producción sostenible.</t>
  </si>
  <si>
    <t>Entre las actividades tenemos 
- Capacitación a productores pesqueros en la formulación de un plan de negocios
- Estudio sobre el valor comercial de las principales especies pesqueras de consumo humano
- Estudios de implementación de la cadena de valor del paiche, arahuana y carachama
- Análisis de mercado sobre el desarrollo de cadenas productivas hacia el sector gastronómico.</t>
  </si>
  <si>
    <t>Entre las acciones tenemos: 
- Promoción y supervisión de acciones de manejo pesquero
- Control y vigilancia a las actividades de extracción pesquera.</t>
  </si>
  <si>
    <t>Implementar cultivos agroforestales, con especies nativas acorde con zona a partir de experiencias exitosas existentes (evaluación económica, costo/ beneficio)
La intervención consta de:
(i) Capacitación
(ii) Asistencia técnica 
(iii) Módulos demostrativos</t>
  </si>
  <si>
    <t>Las ANP cuentan con Puestos de Vigilancias para el control y vigilancia del ANP, la intervención propone la implementación adecuada de estos puestos.</t>
  </si>
  <si>
    <t>El fortalecimiento de las organizaciones de manejo de recursos naturales es importante, para asegurar el sostenimiento de estos y la generación de ingresos económicos de la población. Actualmente desarrollan actividades de manejo de pesquerías, aguaje y artesanías.
La intervención considera:
- Formalización y reconocimiento de las organizaciones de manejo
- Capacitación e implementación.</t>
  </si>
  <si>
    <t>Esta intervención considera:
- Asistencia técnica para el establecimiento de sistemas agroforestales en áreas con potencial (purmas), identificando usuarios y plantaciones existentes 
- Otorgamiento de derechos de aprovechamiento</t>
  </si>
  <si>
    <t>Los grupos de manejo de la cuenca Pacaya y Samiria recuperando las especies de taricayas, charapa, lagarto, lobo de río, entre otras especies de fauna silvestre con el manejo y el apoyo a las acciones de control y vigilancia.
Esta intervención considera:
- Otorgamiento de derecho mediante contratos de aprovechamiento de recursos naturales o acuerdos de actividad menor a las organizaciones o comunidades de la reserva.</t>
  </si>
  <si>
    <t>Esta intervención considera actividades de:
- 70 asistencia técnica para el establecimiento de sistemas agroforestales, en áreas con potencial (purmas), identificando usuarios y plantaciones existentes.
- Otorgamiento de derechos de aprovechamiento</t>
  </si>
  <si>
    <t>Las ANP cuentan con puestos de vigilancias, con guardaparques que muchas veces son apoyados por integrantes de las organizaciones locales de manejo y/o turismo que aseguran la conservación de los recursos naturales, esta intervención consta de:
- Organizar 5 grupos locales de vigilancia para la conservación de RR.NN
- 10 capacitaciones a los grupos organizados.
- 20 Supervisión del ejercicio de control de grupos organizados</t>
  </si>
  <si>
    <t>El fortalecimiento de las organizaciones de manejo de recursos naturales es importante, para asegurar el sostenimiento de estos y la generación de ingresos económicos de la población. Actualmente desarrollan actividades de manejo de RRNN.
La intervención considera:
- Formalización y reconocimiento de las organizaciones de manejo
- Capacitación e implementación.
- Otorgamiento de acuerdos de actividades menores</t>
  </si>
  <si>
    <t>Las ANP cuentan con puestos de vigilancias, con guardaparques que muchas veces son apoyados por integrantes de las organizaciones locales de manejo y/o turismo que aseguran la conservación de los recursos naturales, esta intervención consta de:
- Organizar 8 grupos locales de vigilancia para la conservación de RR.NN
- 10 capacitaciones a los grupos organizados.
- 20 Supervisión del ejercicio de control de grupos organizados</t>
  </si>
  <si>
    <t>La intervención comprende:
- Construcción del CITE de Artesanía y Turismo
- Adquisición e instalación de equipamiento y mobiliario para el desarrollo y funcionamiento de actividades del CITE Artesanía y Turismo
- Adquisición e instalación de maquinaria, equipamiento y herramientas para talleres, adquisición de vehículos para transporte
- Capacitaciones para el mejoramiento de elaboración de artesanía según línea artesanal
- Capacitaciones en asesoramiento empresarial 
- Asistencia Técnica según línea artesanal.</t>
  </si>
  <si>
    <t>La intervención comprende:
- Implementación de equipamiento
- Redes de comunicación e implementación necesaria para fortalecer la seguridad turística de la zona</t>
  </si>
  <si>
    <t>La intervención consiste en las siguientes acciones:
- Capacitación a los representantes de las ACP en temas de gestión, conservación, sostenibilidad financiera, entre otros temas.
- Fortalecimiento de la Red Amazónica de Conservación de Loreto- RACOL (que agrupa a varias iniciativas de conservación voluntaria y comunal de Loreto)
- Difusión de las ACP en medios de comunicación y con los pobladores locales
- Promoción de los productos generados de la ACP.</t>
  </si>
  <si>
    <t>La intervención consiste en el fortalecimiento de la actividad con:
- Construcción de embarcaderos turísticos en el circuito (Yurimaguas, Santa Cruz, Lagunas y Tibilo)
- Construcción de malecón turístico en Lagunas
- Construcción de centro de visitantes en Tibilo (entrada de la RNPS)
- Senderos, estares, zonas de acampar y servicios
- Seguridad y telecomunicaciones
- Capacitación, sensibilización y promoción</t>
  </si>
  <si>
    <t>Aprovechamiento y manejo de recursos naturales (peces de consumo humano, fauna silvestre y especies forestales no maderables)</t>
  </si>
  <si>
    <t>Promoción para el manejo agropecuario y forestal</t>
  </si>
  <si>
    <t>Implementación de servicios turísticos de la Piedra de Cumpanama.</t>
  </si>
  <si>
    <t>Esta intervención prevé la creación de un Fondo Semilla que ayude a reactivar la economía rural, que los concesionarios puedan acceder a financiamientos a tasas más bajas para aprovechar de manera más eficiente el área concesionada.</t>
  </si>
  <si>
    <t xml:space="preserve">Pobladores asentados (nativos o mestizos) en la unidad de desarrollo territorial, no cultivan el campo abierto, sino que practican el cultivo mixto o policultivo en terrenos desbrozados (chacras), donde el bosque se regenera después de uno o dos años de uso, alcanzando diferentes estadios de vegetación secundaria, o un nuevo bosque climático, antes de ser sometido al cultivo nuevamente. El bosque, secundario o primario, es parte del sistema de cultivo. Su producción esta destinada para el autoconsumo, comercialización en pequeñas cantidades es local, provincial e interprovincial. Existen pequeñas iniciativas para la exportación. </t>
  </si>
  <si>
    <t>Fortalecimiento a los concesionarios de las ACP</t>
  </si>
  <si>
    <t>Promoción de la cadena de valor del cacao</t>
  </si>
  <si>
    <t>Promoción de la cadena de valor de la palma aceitera</t>
  </si>
  <si>
    <t>Promoción de la cadena de valor de la guanábana y piña</t>
  </si>
  <si>
    <t>Promoción de la cadena de valor del paiche</t>
  </si>
  <si>
    <t>Promoción de la cadena de valor del yute</t>
  </si>
  <si>
    <t>Promoción de la cadena de valor del aguaje</t>
  </si>
  <si>
    <t>Promoción de la cadena de valor del ungurahui</t>
  </si>
  <si>
    <t>Promoción del manejo agropecuario y forestal</t>
  </si>
  <si>
    <t>Promoción de la cadena de valor del camu camu</t>
  </si>
  <si>
    <t>Promoción de la cadena de valor del cultivo del cacao</t>
  </si>
  <si>
    <t>Promoción de la cadena de valor huasaí</t>
  </si>
  <si>
    <t>Promoción de la cadena de valor del palo rosa</t>
  </si>
  <si>
    <t>ACP con herramientas financiera</t>
  </si>
  <si>
    <t>Promoción de la cadena productiva ganadera de doble propósito.</t>
  </si>
  <si>
    <t xml:space="preserve">4 capacitaciones a concesiones de conservación, para el uso y aprovechamiento adecuado de las áreas concesionadas, se podrán desarrollar temas como: tipos de circuitos turísticos, paquetes turísticos, atención y calidad de servicio a turistas, identificación de rutas con potencial turístico, acceso a créditos fondos concursables, pasantías y misiones de aprendizaje, entre otros. </t>
  </si>
  <si>
    <t>Recuperación de bosques degradados en 40 comunidades de la cuenca baja del río Amazonas</t>
  </si>
  <si>
    <t xml:space="preserve">Servicios ecosistémicos hídricos </t>
  </si>
  <si>
    <t>La intervención comprende:
- Adecuada conservación y recuperación del servicio ecosistémico hídrico.
- Fortalecimiento de capacidades productivas en la gestión de mejora de los servicios ecosistémicos que provee la cuenca.
- Adecuados programas de capacitaciones para el buen manejo de gestión de los servicios ecosistémicos hídricos.</t>
  </si>
  <si>
    <t>Incrementar en 564 la formalización de las organizaciones en el ejercicio de las actividades productivas en el área rural.</t>
  </si>
  <si>
    <t>C4</t>
  </si>
  <si>
    <t>C6</t>
  </si>
  <si>
    <t>C3</t>
  </si>
  <si>
    <t>C7</t>
  </si>
  <si>
    <t>C26</t>
  </si>
  <si>
    <t>C11</t>
  </si>
  <si>
    <t>C5</t>
  </si>
  <si>
    <t>C14</t>
  </si>
  <si>
    <t>C18</t>
  </si>
  <si>
    <t>C13</t>
  </si>
  <si>
    <t>C27</t>
  </si>
  <si>
    <t>C17</t>
  </si>
  <si>
    <t>C11
C18</t>
  </si>
  <si>
    <t>C13
C18</t>
  </si>
  <si>
    <t>Nº de mujeres shawis participantes</t>
  </si>
  <si>
    <t>C27
C18</t>
  </si>
  <si>
    <t>C19</t>
  </si>
  <si>
    <t>Incrementar a 90% la cobertura y la calidad de los servicios de agua, electricidad, comunicaciones de la población rural.</t>
  </si>
  <si>
    <t>Es necesario constatar in situ la existencia de las comunidades solicitantes de reconocimiento ya que con el solo reconocimiento pueden acceder a permisos de aprovechamiento forestal</t>
  </si>
  <si>
    <t xml:space="preserve">Manejo de fondos de fideicomiso para habilitación de vías y carreteras. </t>
  </si>
  <si>
    <t>Manejo de fondos de fideicomiso para habilitación de vías y carreteras: 
- Carretera Yurimaguas-Santa Cruz- Lagunas
- Carretera Lagunas-Arahuante
- Carretera Shucushuyacu-Yurimaguas.</t>
  </si>
  <si>
    <t>Pequeños y grandes productores agrarios, su producción esta destinada para el autoconsumo, consumo local, provincial y departamental. Algunos vienen desarrollando iniciativas de darle valor agregado para su exportación.</t>
  </si>
  <si>
    <t>La UDT tiene una extensión total de 962,126.22 ha de cultivos de especies nativas, distribuidos en aguajales naturales (77,549.37 ha.), Camu Camu (74,220.02 ha.), palo rosa (69,506.85 ha), ungurahui (403,733.75 ha) y yute (75,284.95 ha)</t>
  </si>
  <si>
    <t>Población ribereña (nativa o mestiza) asentada a lo largo de los ríos.</t>
  </si>
  <si>
    <t>Nº de Proyecto imprentado</t>
  </si>
  <si>
    <t>Nº de vías habilitadas</t>
  </si>
  <si>
    <t>Tiene una superficie de 9 Ha. 3367.50 m2, con un perímetro de 1303.3 m2, el área total del predio ubicado en el distrito de Yurimaguas, provincia de Alto Amazonas, departamento de Loreto; cuyo derecho se encuentra inscrito en la Partida Registral N° 11018457 de la Oficina Registral de Yurimaguas, Zona Registral N° IV – Sede Iquitos.</t>
  </si>
  <si>
    <t>La intervención considera:
i) Capacitaciones a concesionarios en temas de control y vigilancia, herramientas legales, gestiones, entre otros temas.
ii) Implementación de control y vigilancia
iii) Supervisión del estado del cumplimiento del control y vigilancia.</t>
  </si>
  <si>
    <r>
      <t xml:space="preserve">La intervención considera:
- Fondo semilla para implementar acciones propias del ACP.
- Promoción de los productos generados por bionegocios, turismo, </t>
    </r>
    <r>
      <rPr>
        <b/>
        <sz val="9.5"/>
        <rFont val="Arial"/>
        <family val="2"/>
      </rPr>
      <t>entre otras acciones.</t>
    </r>
  </si>
  <si>
    <t>La Reserva Nacional Pacaya Samiria (RNPS) comprende parte de las provincias de Loreto, Requena, Alto Amazonas y Ucayali del departamento de Loreto. Su extensión es de 2’080,000 hectáreas y está ubicada en la depresión Ucamara, donde se da la confluencia de los grandes ríos Ucayali y Marañón, los cuales forman sus límites naturales. La parte suroccidental está delimitada por una franja de colinas bajas que forma la divisoria de aguas con el río Huallaga.
Su objetivo principal es conservar los recursos de flora y fauna, así como la belleza escénica característica del bosque tropical húmedo. La RNPS alberga una alta diversidad biológica y una importante población humana que aprovecha de sus recursos naturales. Comprende en su interior las cuencas de los ríos Pacaya, Samiria y Yanayacu-Pucate. Aunque mayormente se trata de una planicie de selva baja aluvial e inundable, presenta algunas colinas bajas en las nacientes del Pacaya.
Sus territorios son centros de reproducción de varias especies ictiológicas y posee zonas con hábitats de alta productividad pesquera. Protege además el área de bosque inundable (varzea) más extensa de la Amazonía. Este gigantesco humedal motivó su designación como uno de los primeros sitios RAMSAR del país, en 1992.
En la provincia de Alto Amazonas la RNPS tiene una extensión de 29,434.05 ha, de las cuales, 19,317.73 ha. corresponde al distrito de Lagunas y 10,116.32 ha. al distrito de Santa Cruz.</t>
  </si>
  <si>
    <t>Guardaparques, organizaciones de manejo, turismo, población ribereña, población indígena, entre otros actores asentados dentro del ANP y en la zona de amortiguamiento.</t>
  </si>
  <si>
    <t>Guardaparques en el PV8 y PV10 en la cuenca del Samiria y organizaciones de manejo y turismo desarrollan actividades de control y vigilancia dentro del ANP. Población ribereña e indígena cultivan especies de pan llevar en pequeñas extensiones, además extraen especies de  flora, fauna silvestre y recursos hidrobiológicos con fines de subsistencia.</t>
  </si>
  <si>
    <t>La intervención comprende:
- Asistencia para asociatividad de productores 
- Practicas de manejo 
- Fortalecer capacidades técnicas y tecnológicas para la producción y transformación 
- Certificación para productos derivados
- Fortalecer capacidades humanas y tecnológicas para la transformación productiva
- Facilitar información crediticia para agentes de cadenas productivas
- Simplificación administrativa para el registro y autorizaciones para la producción y comercialización de sus productos</t>
  </si>
  <si>
    <t xml:space="preserve">Impulsar la participación proactiva de mujeres respetando sus usos y costumbres. </t>
  </si>
  <si>
    <t>Esta intervención comprende: 
- Construcción de centro de visitantes 
- Construcción de puente de acceso
- Construcción de sendero de acceso 
- Estares de descanso
- Zona de acampar
- Adecuación del sitio de la piedra de Cumpanamá
- Servicios, sistemas de seguridad y telecomunicaciones
- Capacitación, sensibilización y promoción.</t>
  </si>
  <si>
    <t>CCNN no tienen conocimiento del Proyecto y requiere una Salvaguarda para protección de su cultura y evitar la trata de personas</t>
  </si>
  <si>
    <t>Esta intervención comprende:
- Construcción de embarcaderos turístico (Rio Huallaga, lago Cuipari)
- Mejoramiento de vía de acceso al recurso Mirador del lago
- Centro de visitantes y servicios
- Sistemas de seguridad y telecomunicaciones
- Capacitación, sensibilización y promoción.
- Emprendimientos de turismo comunitario</t>
  </si>
  <si>
    <t>Esta intervención provee los siguientes componentes:
- Fortalecimiento de las capacidades de las mujeres shawis para mejorar la calidad de sus productos y la comercialización de sus artesanías. 
- Capacitación para asociatividad empresarial para la comercialización.
- Participación en eventos para promocionar sus productos.</t>
  </si>
  <si>
    <t>La intervención provee:
- Construcción de embarcadero turístico, servicios relacionados de embarque y desembarque, señalización de bienvenida, equipamiento de control y seguridad de visitantes
- Mejoramiento de vía de acceso
- Mejoramiento de malecón turístico
- Construcción de plaza principal</t>
  </si>
  <si>
    <t>La intervención provee:
- Construcción de puerto de embarque y desembarque
- Instalación de plataforma de transferencia en el río Amazonas
- Servicios de telecomunicación
- Mejoramiento de plataforma de llegada, centro de interpretación
- Mejoramiento de la plaza principal de Caballococha
- Ordenamiento urbano MATSES</t>
  </si>
  <si>
    <t>La intervención provee:
- Construcción de embarcadero turístico
- Mejoramiento de vías peatonales
- Construcción de centro artesanal
- Construcción de plaza principal.</t>
  </si>
  <si>
    <t>La intervención provee:
- Embarcadero, puente de acceso, centro de interpretación, parador, circuito turístico, señalética, senderos, servicios, caseta de observación de fauna</t>
  </si>
  <si>
    <t xml:space="preserve">La intervención provee:
- Adecuación, instalación y mejoramiento de la visita turística a las instalaciones de los módulos productivos y de investigación de Unidad de Reproducción de alevines - Cushillococha, módulo de post cosecha y transformación de cacao de Caballococha </t>
  </si>
  <si>
    <t>Personal del ACR y OLV desarrollan actividades de control y protección dentro del ACR. Población ribereña e indígena, que cultivan especies de pan llevar en pequeñas extensiones y extraen especies de flora, fauna silvestre y recursos hidrobiológicos con fines de subsistencia y comercialización con Planes de Manejo.</t>
  </si>
  <si>
    <t>Las ACR cuentan con Organizaciones Locales de Vigilancia (OLV) que aseguran la conservación de los recursos naturales. La intervención provee:
- Fortalecer con centros de vigilancia comunal implementados
- Fortalecimiento organizacional (actualización de sus juntas directivas, estatutos, acuerdos, manejo de documentos, entre otros).
- Fortalecer a las organizaciones en el Procedimiento Administrativo Sancionador (PAS)</t>
  </si>
  <si>
    <t>La población desarrolla actividades de manejo y aprovechamiento de RRNN, aprovechando en pequeños volúmenes considerados de subsistencia.
La intervención considera:
- Formalización y fortalecimiento de las organizaciones de manejo
- Capacitación e implementación.</t>
  </si>
  <si>
    <t>Esta intervención provee:
- Capacitación en el manejo y aprovechamiento sostenible de los RRNN de la población local
- Fortalecimiento organizacional
- Implementación de planes de manejo, contratos de uso, acuerdos de uso comunales, cuotas precautorias y otros mecanismos de regulación del aprovechamiento de los recursos.</t>
  </si>
  <si>
    <t>Esta intervención está orientada a:
- Formalización de las organizaciones
- Articulación de la actividad turística con la producción y venta de artesanías 
- Evaluación de las potencialidades del recurso turístico.</t>
  </si>
  <si>
    <t>Productores de cultivos de pan llevar en pequeñas extensiones, realizan actividades de extracción de recursos de flora, fauna silvestre y recursos hidrobiológicos en el interior de las ACR. Personal del área y organizaciones de manejo (en sus diferentes modalidades) son los responsables de prevenir que agentes no autorizados ingresen al área.</t>
  </si>
  <si>
    <t>La población desarrolla actividades de manejo de RRNN, aprovechando en pequeños volúmenes considerados de subsistencia. La intervención considera:
- Formalización y fortalecimiento de las organizaciones de manejo
- Capacitación e implementación.</t>
  </si>
  <si>
    <t>El fortalecimiento de las organizaciones de manejo de recursos naturales es importante, para asegurar el sostenimiento de estos y la generación de ingresos económicos de la población. Actualmente desarrollan actividades de manejo de artesanías con chambira y madera dura, así como el manejo de recursos pesqueros.
La intervención considera:
- Formalización y reconocimiento de las organizaciones de manejo
- Capacitación e implementación.</t>
  </si>
  <si>
    <t>La intervención prevé:
- Promoción de la actividad turística en la comunidad nativa de Orejones
- Construcción e implementación del Centro de Interpretación Maijuna
- Capacitaciones e implementación de la actividad turística. 
- Asociatividad con el operador turístico Explorama Tours</t>
  </si>
  <si>
    <t>La articulación es indispensable para la gestión de las ANP, se propone fortalecer los Comités de Gestión para la cogestión del área y las gestiones internas de necesidades sociales de la población. 
La ANP forma parte del Sistema Regional de Conservación de Loreto y precisa mejorar la (i) planificación para mejorar una base técnica y legal de sustento para el sistema, (ii) de gestión que permita diseñar y aplicar modelos de gestión que viabilice la efectividad del sistema y como punto final (iii) integración que articula instrumentos de gestión territorial.</t>
  </si>
  <si>
    <t>Pobladores campesinos asentados en la unidad de desarrollo territorial. La mayoría perteneciente a la Asociación Evangélica de la Misión Israelita del Nuevo Pacto Universal.</t>
  </si>
  <si>
    <t>La UDT tiene cultivos de especies nativos en una extensión de 136,4964.74 ha, para el caso de cacao cuenta con una extensión de 97,555.28 ha, palo rosa con una extensión de 107,099.04 ha y ungurahui con una extensión de 122,122.47 ha.</t>
  </si>
  <si>
    <t>Productores mestizos e indígenas de cultivos de pan llevar en pequeñas extensiones y realizan aprovechamiento y manejo recursos hidrobiológicos, flora y fauna silvestre en el interior de las ACR. Personal del área y organizaciones de manejo (en sus diferentes modalidades) son los responsables del control y vigilancia.</t>
  </si>
  <si>
    <t xml:space="preserve">La intervención prevé:
- Capacitaciones e implementación de la actividad turística. </t>
  </si>
  <si>
    <t>Población indígena de las etnias Huitoto y Kiwchas y mestizo, productores de cultivos de pan llevar en pequeñas extensiones, extraen recursos de flora y fauna silvestre en el interior de las ANP. Personal del área son los responsables del control y vigilancia.</t>
  </si>
  <si>
    <t>El fortalecimiento en el manejo de recursos naturales es importante, para asegurar el sostenimiento de estos y la generación de ingresos económicos de la población. Actualmente desarrollan actividades de manejo de paiche y arahuana que son comercializado en el país de Colombia.
La intervención considera: 
- Formalización y reconocimiento de las organizaciones de manejo
- Capacitación e implementación.</t>
  </si>
  <si>
    <t>El Parque Nacional Gueppí-Sekime cubre un área total de 203,628.51 ha; distribuido en los distritos de Teniente Manuel Clavero (provincia Putumayo) y Torres Causana (provincia de Maynas) en la región Loreto. En la provincia del Putumayo abarca una extensión de 203,609 ha. Se ubica en la zona fronteriza da limitando por el oeste y el norte con Ecuador, por el este con la Reserva Comunal Huimeki y por el sur con la Reserva Comunal Airo Pai.  Está rodeado por los ríos Lagartococha, Gueppí, Peneya y en su interior discurre el río Anusilla.
Los suelos generalmente son profundos, de baja fertilidad natural, ácidos y con baja saturación de bases, lo cual indica que su ámbito mayormente es de capacidad forestal y de protección. Además presenta paisajes de llanura de inundación, paisajes de colinas y terrazas altas, que albergan una amplia diversidad de flora silvestre. Los bosques del Parque Nacional Gueppí-Sekime albergan una gran cantidad de especies forestales y de fauna silvestre, de las cuales algunas se encuentran en la lista de categorización de especies de fauna silvestre amenazadas o son endémicas de la zona.
En esta área se han registrado 627 especies de flora que pertenecen a 465 géneros y 119 familias. Entre algunas de las especies amenazadas que han sido registradas en esta área se encuentran: el palo de rosa, el naranjo podrido, el aceite caspi, el cedro, la palma de goma, la lupuna, entre otros.</t>
  </si>
  <si>
    <t>La Reserva Comunal Airo Pai cuenta con una superficie de 247,887.59 ha, es el espacio geográfico de desarrollo socio-cultural de las comunidades nativas de las etnias Secoya, Quechua del Napo y Cabo Pantoja, poblaciones que realizan actividades de caza y pesca tradicional. Esta área natural protegida, ubicada en los distritos de Teniente Manuel Calvero (provincia Putumayo) y Torres Causana (provincia de Maynas), formó parte de la Zona Reservada Gueppí, ahora Parque Nacional Gueppí-Sikemi. En la provincia del Putumayo abarca una extensión de 544.74 ha.
Esta área natural protegida es una zona de alta diversidad y endemismos tanto en flora como en fauna silvestre. Actualmente no se tiene datos específicos de la flora y fauna exclusiva de esta zona, pero en esta Reserva Comunal podemos encontrar parte de los 465 géneros de flora, 234 especies de mamíferos, 650 de aves, 156 de reptiles y 180 de anfibios que habitan en la que antes fue la Zona Reservada Gueppí.
La principal actividad productiva del área es la agricultura, que cubre las necesidades de autoconsumo y venta de pequeños excedentes. Los principales productos cultivados en la zona son plátano, piña, yuca, arroz, y maíz, a los que se suman hortalizas sembradas en huertos familiares, con fines de autoconsumo.</t>
  </si>
  <si>
    <t>Pobladores indígenas de las etnias Secoya y Quechua del Napo y Cabo Pantoja, población mestiza y Guardaparques.</t>
  </si>
  <si>
    <t>Pobladores indígenas de las etnias Secoya y Quechua del Napo y Cabo Pantoja y población mestiza asentados dentro del área y en la zona de influencia de las ACR que realizan cultivos de pan llevar, manejan y aprovechan los recursos naturales (flora, fauna e hidrobiológicos). Guardaparques responsables del control y vigilancia.</t>
  </si>
  <si>
    <t>Las ANP cuentan con Puestos de Vigilancias Comunales siendo la población indígena con apoyo de guardaparques que aseguran la conservación de los recursos naturales, mediante las actividades de control y vigilancia. Siendo necesario fortalecer esta actividad con puestos de vigilancias implementadas adecuadamente y adecuado presupuesto para su operatividad. Paralelamente se requiere fortalecer a estas comunidades nativas para mejor apoyo en estas acciones.</t>
  </si>
  <si>
    <t>Las comunidades en el manejo de recursos naturales desarrollan actividades de manejo de recursos hidrobiológicos y palmeras.
La intervención considera:
- Capacitación en manejo de RRNN
- Implementación de la actividad</t>
  </si>
  <si>
    <t>La actividad turística se llevará a cabo con empresas y grupos de turismo que cuentan con sus respectivos otorgamientos de derecho, los mismos que requieren ser supervisado teniendo en consideración los términos de los derechos otorgados. Los turistas son visitantes del país de Colombia y Ecuador.
Se propone:
- Adecuadas condiciones para el recorrido por las trochas 
- Adecuados servicios de interpretación y orientación 
- Suficiente infraestructura vinculada a la seguridad y gestión de riesgo.
- Capacitación en gestión turística.</t>
  </si>
  <si>
    <t>Población indígena de la etnia Quichua, Bora, Ticuna, Huitoto y Yagua y guardaparques.</t>
  </si>
  <si>
    <t>Esta UDT cuenta con cultivos nativos en una extensión de 2'760,469.14 ha distribuidos en la provincia de Ucayali y parte de Requena. El cultivo del cacao alberga una extensión de 17,806.55 ha, loa aguajales naturales de 182,098.82 ha, los rodales de camu camu 967,317.70 ha (solo en Requena), palo rosa 157,992.18, ungurahui 1'394,036.81 ha y yute 41,217.06 (solo en Requena)</t>
  </si>
  <si>
    <t>La UDT registra 2 concesiones de ecoturismo que abarca una extensión de 7,525.33 ha.</t>
  </si>
  <si>
    <t>Guardaparque, pobladores indígenas y mestizos asentados en la zona de amortiguamiento del ANP.</t>
  </si>
  <si>
    <t>Productores de cultivos de pan llevar en pequeñas extensiones, además de realizar extracción de recursos de flora y fauna silvestre. Guardaparques son los responsables de prevenir que agentes no autorizados ingresen al área.</t>
  </si>
  <si>
    <t>Esta intervención considera:
- Asistencia técnica para el establecimiento de sistemas agroforestales, en áreas con potencial (purmas), identificando usuarios y plantaciones existentes.
- Otorgamiento de derechos de aprovechamiento
- Establecimiento de sistemas agroforestales.</t>
  </si>
  <si>
    <t>La reserva nacional Matsés es una zona protegida del Perú ubicada en la región Loreto. Cuenta con una superficie de 420,635.34 has. (4,206.35 km²). La provincia de Requena cuenta con una extensión de 339,179.06 ha, distribuidos entre los distritos de Soplin (35,859.01 ha.) y del Yaquerana (303,320.05 ha.)
La propuesta de establecimiento de la Reserva nacional Matsés, es una iniciativa de la Comunidad Nativa Matsés, la misma que se ubica en el área colindante con el Área Natural Protegida, lo cual constituye una de las mayores fortalezas de la misma, dado el compromiso mostrado mediante su participación activa en el proceso de elaboración de la propuesta de establecimiento. La reserva también apoyará la conservación regional, al formar parte de un corredor biológico binacional con el Parque nacional Sierra del Divisor en el Perú y el Parque nacional de la Sierra del Divisor y las Reservas Extractivistas Alto Juruá y Alto Tarauacá en el Brasil.</t>
  </si>
  <si>
    <t>Productores principalmente de cultivos de pan llevar en pequeñas extensiones, además de realizar extracción de recursos de flora y fauna silvestre. Guardaparques son los responsables de prevenir que agentes no autorizados ingresen al área.</t>
  </si>
  <si>
    <t>Las comunidades nativas asentadas en el interior y zona de amortiguamiento de la reserva, aprovechan los recursos naturales, pero requiere medidas para mantener el estado de conservación de los recursos naturales. 
Esta intervención considera:
- Asistencia técnica
- Otorgamiento de derecho mediante contratos de aprovechamiento de recursos naturales o acuerdos de actividad.</t>
  </si>
  <si>
    <t>La articulación es indispensable para la gestión de las ANP, se propone fortalecer los Comités de Gestión para la cogestión del área y las gestiones internas de necesidades sociales de la población. 
El ANP forma parte del Sistema Regional de Conservación de Loreto y precisa mejorar la (i) planificación para mejorar una base técnica y legal de sustento para el sistema, (ii) de gestión que permita diseñar y aplicar modelos de gestión que viabilice la efectividad del sistema y como punto final (iii) integración que articula instrumentos de gestión territorial.</t>
  </si>
  <si>
    <t>Esta intervención prevé la creación de un Fondo de Financiamiento que ayude a reactivar la economía rural, que los concesionarios puedan acceder a financiamientos a tasas más bajas para aprovechar de manera más eficiente el área concesionada.</t>
  </si>
  <si>
    <t>Pequeños productores agrarios, su producción esta destinada para el autoconsumo, consumo local, provincial y departamental. Algunos vienen desarrollando iniciativas de darle valor agregado para su exportación.</t>
  </si>
  <si>
    <t>La intervención provee:
- Mejoramiento del centro de visitantes
- Implementación de centro de interpretación
- Construcción de un funicular a mirador
- Adecuación turística de la zona denominada Baños de Humo
- Implementación de cámaras de vigilancia y seguridad
- Adecuación de pozas para bañistas
- Construcción e instalación de estares y lugares de descanso
- Construcción de servicios higiénicos
- Capacitación, sensibilización y promoción</t>
  </si>
  <si>
    <t>La intervención provee:
- Rehabilitación de los senderos de acceso peatonal, zonas de descanso, pontones y puentes en la ruta hacia la Collpa Guacamayos
- Reposición de señalética turística (de orientación y de interpretación) 
- Rehabilitación y ampliación de escondites para la observación de collpas de guacamayos</t>
  </si>
  <si>
    <t>La intervención provee:
- Embarcadero fluvial, taquilla de control, servicios higiénicos, puente de acceso pivotante, estar de espera, tienda de souvenirs.</t>
  </si>
  <si>
    <t>La intervención provee:
- Construcción de Centro de Interpretación de Contamana: etnografía, historia, música, naturaleza. 
- Sala interpretativa, auditorio, biblioteca, servicios, tienda de souvenirs.</t>
  </si>
  <si>
    <t>La intervención provee:
- Implementación de equipamiento
- Redes de comunicación e implementación necesaria para fortalecer la seguridad turística de la zona.</t>
  </si>
  <si>
    <t>Esta intervención provee los siguientes componentes:
- Fortalecimiento de las capacidades de las mujeres shipibas y cocamas para mejorar la calidad de sus productos y la comercialización de sus artesanías. 
- Capacitación para asociatividad empresarial para la comercialización.
- Participación en eventos para promocionar sus productos.</t>
  </si>
  <si>
    <t>Nº de mujeres shipibas y cocamas participantes</t>
  </si>
  <si>
    <t>La intervención provee:
- Construcción de embarcadero turístico en el río Ucayali
- Mejoramiento de la vía de acceso 6 km
- Construcción de zona de visitantes
- Construcción de servicios turísticos comunales
- Promoción de iniciativa de turismo comunitario de servicios recreativos acuáticos, embarcadero en el lago y equipamiento.
- Capacitación y sensibilización
- Embarcadero en la comunidad de Canan
- Servicios turísticos y actividades deportivas en la comunidad de Canaán
- Construcción de tienda artesanal.</t>
  </si>
  <si>
    <t>El distrito de Nauta (provincia de Loreto) cuenta con 9 ACP con una extensión de 283.57 ha. (Amazon Natural Park, Herman Dantas, Kakiri Uka, Lakshmi Amazónica, Las Panguanas 1, Las Panguanas 2, Las Panguanas 3, Las Panguanas 4 y Paraíso Natural Iwirati).
El distrito de Mazán (provincia de Maynas) cuenta con un ACP, Selva Botánica, con una extensión de 170.45 ha.
El distrito de San Juan Bautista cuenta con 13 ACP con una extensión de 705.31 ha (Aurora, Bioparque Amazónico: Bosque de Huayo, Darshan Ashram, Fundo Rosita, Hakim &amp; Cumorah, Herman Dantas, Sabalillo, Selva Virgen, Sumac Inti, Sumac Pacha, Sumac Quilla, Wacan Numi y Zoo Perú)
En el distrito de Saquena (provincia de Requena) cuenta con el ACP Comunidad Nativa Tibi Playa I Zona Rio Ucayali con una extensión de 1,122.47 ha.</t>
  </si>
  <si>
    <t>Las organizaciones de manejo de RRNN actualmente desarrollan actividades de manejo de recursos pesqueros, fauna silvestre (sajino, majaz, venado rojo y huangana) y palmeras, aprovechando en pequeños volúmenes considerados subsistencia.
La intervención considera 
- Formalización y reconocimiento de las organizaciones de manejo
- Capacitación e implementación.
- Acuerdos de aprovechamiento</t>
  </si>
  <si>
    <t>Esta intervención promueve:
- Fortalecimiento de la organización en mejorar la calidad de las artesanías e innovación
- Fortalecimiento de la cadena productiva de artesanía de utilitario de madera dura
- Asociatividad con empresas para su comercialización.</t>
  </si>
  <si>
    <t>Esta intervención busca fortalecer la identidad amazónica de la población de la cuenca del Nanay. Una de la primera acción es elaborar una línea base de la lengua Ikitu en la cuenca alta del Nanay; y suscripción de acuerdo de cooperación interinstitucional para la recuperación de la lengua Ikitu</t>
  </si>
  <si>
    <t>La Reserva Nacional Pacaya Samiria (RNPS) comprende parte de las provincias de Loreto, Requena, Alto Amazonas y Ucayali del departamento de Loreto. Su extensión es de 2’080,000 hectáreas y está ubicada en la depresión Ucamara, donde se da la confluencia de los grandes ríos Ucayali y Marañón. En la provincia de Loreto abarca una extensión de 1'446,716.36 ha, distribuidos en los distritos de Nauta, Parinari y Urarinas; y en la provincia de Requena abarca una extensión de 74,128.53 ha, distribuidos en los distritos de Jenaro Herrera, Requena y Saquena.
Su objetivo principal es conservar los recursos de flora y fauna, así como la belleza escénica característica del bosque tropical húmedo. La RNPS alberga una alta diversidad biológica y una importante población humana que aprovecha de sus recursos naturales. Comprende en su interior las cuencas de los ríos Pacaya, Samiria y Yanayacu-Pucate. Aunque mayormente se trata de una planicie de selva baja aluvial e inundable, presenta algunas colinas bajas en las nacientes del Pacaya.
Sus territorios son centros de reproducción de varias especies ictiológicas y posee zonas con hábitats de alta productividad pesquera. Protege además el área de bosque inundable (varzea) más extensa de la Amazonía. Este gigantesco humedal motivó su designación como uno de los primeros sitios RAMSAR del país, en 1992.</t>
  </si>
  <si>
    <t>Guardaparques de los puestos de vigilancia de la cuenca Samira, Pacaya y Yanayacu Pucate y organizaciones de manejo desarrollan actividades de control y protección dentro del ANP. Población ribereña e indígena, que cultivan especies de pan llevar en pequeñas extensiones y extraen especies de flora, fauna silvestre e hidrobiológicos con fines de subsistencia y comercialización con Planes de Manejo.</t>
  </si>
  <si>
    <t>Guardaparques de los puestos de vigilancia y organizaciones de manejo desarrollan actividades de control y protección dentro del ANP. Población ribereña e indígena, que cultivan especies de pan llevar en pequeñas extensiones y extraen especies de flora, fauna silvestre e hidrobiológicos con fines de subsistencia y comercialización con Planes de Manejo.</t>
  </si>
  <si>
    <t>El fortalecimiento de las organizaciones de manejo de recursos naturales es importante, para asegurar el sostenimiento de estos y la generación de ingresos económicos de la población. Actualmente desarrollan actividades de manejo de recursos hidrobiológicos, fauna silvestre y palmeras.
La intervención considera:
- Formalización y reconocimiento de las organizaciones de manejo
- Capacitación e implementación.
- Otorgamiento de derechos de aprovechamiento</t>
  </si>
  <si>
    <t>CD: Expansión de las actividades agropecuarias (café, cacao, pastos para ganadería, palma aceitera, maíz, arroz, plátano, entre otros), apertura de vías y carreteras.
CI: percepción de disponibilidad de tierras, deficiente herramientas de gobernanza, apertura o mejoramiento de vías de comunicación, poca formalidad de tenencia de la tierra, limitada articulación transectorial, demanda de Mercado, migración e invasiones, limitado control y vigilancia, limitado presupuesto público, tráfico de tierras, acceso a financiamiento sin salvaguardas y escasos incentivos para producción baja en emisiones.</t>
  </si>
  <si>
    <t>CD: Extracción de especies forestales y de fauna silvestre y apertura de vías y carreteras 
CI: limitado control y vigilancia, deficiente herramientas de gobernanza, creciente corrupción, limitados incentivos económicos para poner en valor el bosque, zonificación y ordenamiento forestal incompletos, procedimientos para aprovechamiento complejos, lentos y costosos y falta de puesta en valor en el mercado el manejo forestal sostenible</t>
  </si>
  <si>
    <t>Mejoramiento de servicios para el acceso a infraestructura productiva para el procesamiento primario de pescado para mejorar la rentabilidad de los negocios pesqueros de 240 agentes económicos organizados de la cadena productiva de pescado de la ciudad de Iquitos. 
La intervención provee:
- Mejoramiento de infraestructura, equipamiento y personal técnico para asistencia técnica en soporte productivo.
- Planta de procesamiento (Iquitos)</t>
  </si>
  <si>
    <t>Nº PROMAPES</t>
  </si>
  <si>
    <t>Nº Programas implementados</t>
  </si>
  <si>
    <t>Nº de acuarios exportando</t>
  </si>
  <si>
    <t xml:space="preserve">Mesas de Trabajo, Talleres, Practicas de evacuación en sitios de alta vulnerabilidad </t>
  </si>
  <si>
    <t>Nº de eventos</t>
  </si>
  <si>
    <t>Nº ACR creados</t>
  </si>
  <si>
    <t>La intervención prevé:
- Reuniones de trabajo (instituciones publicas, privadas, centros poblados, organizaciones, otros)
- Implementar instrumentos de socialización y difusión del proceso de forma clara y oportuna
- Cruzar información sobre las diferentes propuestas de intervención (económico y social) en las áreas propuestas para PIACI y disminuir los conflictos que podrían generar.</t>
  </si>
  <si>
    <t>Nº de ANP</t>
  </si>
  <si>
    <t>Asegurar la demarcación y derechos de propiedad de los colindantes de ACP</t>
  </si>
  <si>
    <t>Socialización de la importancia de la ACP con los colindantes</t>
  </si>
  <si>
    <t>Asegurar que los acuerdos sean respetando sus usos y costumbres</t>
  </si>
  <si>
    <t>Socialización de la importancia con los colindantes
Asegurar la demarcación y derechos de propiedad de los colindantes</t>
  </si>
  <si>
    <t>Plan de Uso Turístico y zonificación del ANP
Capacitación de guías de turismo locales
Opinión previa del SERNANP</t>
  </si>
  <si>
    <t>Opinión previa del SERNANP
Socialización sobre el uso de recursos a la población local</t>
  </si>
  <si>
    <t>Base de datos único sobre derechos existentes para evitar conflictos con colindantes.</t>
  </si>
  <si>
    <t>Capacitar a la población local para brindar servicios turísticos</t>
  </si>
  <si>
    <t>Asegurar la demarcación y derechos de propiedad de los colindantes
Socialización de la importancia con los colindantes</t>
  </si>
  <si>
    <t>Capacitar a la población local y funcionarios para brindar servicios turísticos</t>
  </si>
  <si>
    <t>Asegurar la demarcación y derechos de propiedad de los colindantes
Socialización de la importancia con los colindantes.
Base de datos único sobre derechos existentes para evitar conflictos con colindantes.</t>
  </si>
  <si>
    <t>Capacitar a los funcionarios y población local para brindar servicios turísticos</t>
  </si>
  <si>
    <t>Precio/Costo Unitario en S/</t>
  </si>
  <si>
    <t>Criterio de precio o costo</t>
  </si>
  <si>
    <t>Fuente de Información</t>
  </si>
  <si>
    <t>Presupuesto en U$$</t>
  </si>
  <si>
    <t>Distribución del Presupuesto</t>
  </si>
  <si>
    <t>2025 S/</t>
  </si>
  <si>
    <t>2030 S/</t>
  </si>
  <si>
    <t>Año 1</t>
  </si>
  <si>
    <t>Año 2</t>
  </si>
  <si>
    <t>Año 3</t>
  </si>
  <si>
    <t>Año 4</t>
  </si>
  <si>
    <t>Año 5</t>
  </si>
  <si>
    <t>Califique utilizando un valor de 1 a 3 la importancia.
 1= Poco relevante.
2=Medianamente relevante.
3= Muy relevante</t>
  </si>
  <si>
    <t>¿Qué cosas no deben faltar al momento de presupuestar esta intervención ?</t>
  </si>
  <si>
    <t xml:space="preserve"> ¿Considera que las intervenciones son efectivas entre hombres y mujeres o se requieren medidas particulares para evitar excluir a algún grupo? 
Si ……
No……
Que medidas particulares ?</t>
  </si>
  <si>
    <t>Sobre salvaguardas</t>
  </si>
  <si>
    <t>¿Cuáles son los riesgos ambientales y sociales de la intervención?</t>
  </si>
  <si>
    <t>¿Cuáles son los potenciales aportes de los pueblos indígenas?</t>
  </si>
  <si>
    <t>C15</t>
  </si>
  <si>
    <t>C23</t>
  </si>
  <si>
    <t>C10</t>
  </si>
  <si>
    <t>Presión sobre los recursos del bosque</t>
  </si>
  <si>
    <t>Fortalecimiento de las capacidades de los guías y custodios turísticos</t>
  </si>
  <si>
    <t xml:space="preserve">Elaboración e implementación de proyectos de desarrollo basados en conservación    </t>
  </si>
  <si>
    <t>Nº de personas capacitadas</t>
  </si>
  <si>
    <t>Incentivos Financieros (TDC, otros)</t>
  </si>
  <si>
    <t>Esta intervención propone la elaboración e implementación de proyectos de desarrollo con enfoque de conservación basado en la conservación y restauración de paisajes.</t>
  </si>
  <si>
    <t>Los beneficiarios deben ser los pobladores asentados en la ZA de la RNPS</t>
  </si>
  <si>
    <t>Mayor participación de mujeres</t>
  </si>
  <si>
    <t xml:space="preserve">Asesoría técnico legal </t>
  </si>
  <si>
    <t>Formación de promotores comunales</t>
  </si>
  <si>
    <t>Brinda información oportuna.
Posibilidades de organización y financiamiento</t>
  </si>
  <si>
    <t>Control y vigilancia</t>
  </si>
  <si>
    <t>No hay comunidades nativas, solo mestizas.
Impacto ambiental por la construcción. 
Actualmente hay una infraestructura privada
Delincuencia</t>
  </si>
  <si>
    <t>Alimentos, Alevinos y Transporte</t>
  </si>
  <si>
    <t>El uso predios sean exclusivos para la agroindustria.
Asesoría legal</t>
  </si>
  <si>
    <t>Capacitación 
Infraestructura: corral de manejo, sala e ordeño.
Recursos humanos
Técnico-Profesional.</t>
  </si>
  <si>
    <t>Formalizar los predios considerando la cultura ancestral</t>
  </si>
  <si>
    <t xml:space="preserve">No desarrollar actividades q generan trabajo
No hacer uso adecuado de las excretas del ganado  </t>
  </si>
  <si>
    <t>Centro de reproducción ganadera</t>
  </si>
  <si>
    <t>SI
Involucrar a las comunidades indígenas en las estrategias de crianza.</t>
  </si>
  <si>
    <t>Capacitar, sensibilizar adecuadamente a la comunidad para gestionar eficientemente la actividad 
Vigilancia comunal.
Mantener informados a las autoridades.</t>
  </si>
  <si>
    <t xml:space="preserve">Red de comunicación  alterna (radios) Formación y acreditación de Guías turísticos. 
Web con fin de promoción.
Patrullajes </t>
  </si>
  <si>
    <t>Generar contaminación. 
Disminución de flora y fauna
Carretera
Delincuencia</t>
  </si>
  <si>
    <t>Deforestación                
Que los proyectos no contengan salvaguardas ni tengan en cuenta la capacidad de las tierras</t>
  </si>
  <si>
    <t>Deforestación
Que los proyectos no contengan salvaguardas ni tengan en cuenta la capacidad de las tierras</t>
  </si>
  <si>
    <t>Verificar y hacer seguimiento a la asociación lo que realmente, que las Ha este de acuerdo a sus actividades</t>
  </si>
  <si>
    <t>Invasores colonos en territorio indígena
Por iniciativa se debe de invitar a los lideres de los pueblos indígenas.
Petroleras
Madereros
Siembra de coca</t>
  </si>
  <si>
    <t>Capacitación a mujeres indígenas manejo agropecuaria</t>
  </si>
  <si>
    <t>Invasiones de plagas en los cultivos agrícolas</t>
  </si>
  <si>
    <t>Convenios 
Acuerdos</t>
  </si>
  <si>
    <t>Mal uso de los fondos por parte de las comunidades</t>
  </si>
  <si>
    <t>Monitoreo por parte de los lideres  Gobiernos Territorios Autónomos</t>
  </si>
  <si>
    <t>Talleres de capacitación 
Monitoreo de los proyectos realizados en las comunidades</t>
  </si>
  <si>
    <t>Desconocimiento de los pobladores en uso de tecnología de los proyectos</t>
  </si>
  <si>
    <t>Participación de las Lideresas de los pueblos indígenas monitorean los proyectos.</t>
  </si>
  <si>
    <t>Identificación de lugares 
Convenios
Acuerdos</t>
  </si>
  <si>
    <t>Cambio de gobierno se desconoce los acuerdos y/o compromisos</t>
  </si>
  <si>
    <t>Monitoreo por parte de los Gobiernos Territorios Autónomos</t>
  </si>
  <si>
    <t>Volver a revisar el estudio de cierre de Brecha porque no sea realizado un  diagnostico total real, uso una sola herramienta
Implementar en Programa de salud Intercultural</t>
  </si>
  <si>
    <t>Falta de coordinación con las comunidades.</t>
  </si>
  <si>
    <t xml:space="preserve">Representante indígena para la implementación de los Programas </t>
  </si>
  <si>
    <t>Creación de agencias agrarias</t>
  </si>
  <si>
    <t>Falta de coordinación entre los gobiernos locales y agencia agraria</t>
  </si>
  <si>
    <t>Coordinación de Gobiernos territoriales autónomos con los actores claves.</t>
  </si>
  <si>
    <t xml:space="preserve">Acuerdo de libre comercialización entre el Gobierno Ecuatoriano y Perú </t>
  </si>
  <si>
    <t>Mercaderos entran sin control al Perú</t>
  </si>
  <si>
    <t xml:space="preserve">Brindar Calidad de Producción </t>
  </si>
  <si>
    <t xml:space="preserve">Asistente técnicos capacitados </t>
  </si>
  <si>
    <t>Agencia agraria no puede cubrir todo el territorio de la Provincia del Datem del Marañón</t>
  </si>
  <si>
    <t>Brindar Calidad de Producción 
Compromiso de devolución de prestamos</t>
  </si>
  <si>
    <t>Falta de comercio libre hacia Ecuador (productos como: maní, yuca, plátano y cacao)</t>
  </si>
  <si>
    <t xml:space="preserve">Incorporar a las mujeres indígenas en la actividad
Aprovechamiento de la transferencia de tecnología por las mujeres </t>
  </si>
  <si>
    <t>Disminución del recurso pesquero
Conflictos entre comunidades y comerciantes</t>
  </si>
  <si>
    <t>Administración económica de la actividad
Lideresas en la actividad pesquera</t>
  </si>
  <si>
    <t>Aprovechamiento de la transferencia de tecnologías por las mujeres.</t>
  </si>
  <si>
    <t>Incorporar a las mujeres indígenas en la actividad</t>
  </si>
  <si>
    <t>Abuso de autoridad</t>
  </si>
  <si>
    <t>Que las mujeres participen en las Asambleas Comunales</t>
  </si>
  <si>
    <t>Solucionar conflictos de delimitación entre comunidades campesinas y nativas.
Aporte de las mujeres con sus ideas y conocimientos</t>
  </si>
  <si>
    <t>La fortaleza de sus organizaciones</t>
  </si>
  <si>
    <t>Positivo. Menos contaminación ambiental.</t>
  </si>
  <si>
    <t xml:space="preserve">Las mujeres participan de la cadena del negocio y de la realización de la pesca. </t>
  </si>
  <si>
    <t>Desarrollando actividades productivas</t>
  </si>
  <si>
    <t>Visitas técnicas a la zona de intervención.</t>
  </si>
  <si>
    <t>Visita Técnica a la ACP</t>
  </si>
  <si>
    <t>Pasantías a ACP´s que desarrollan actividades productivas
Información gráfica.
Información legal</t>
  </si>
  <si>
    <t>Degradación de bosques.
Ingresos económicos no equitativos</t>
  </si>
  <si>
    <t>Cultura oriunda
Trabajan en TRC
Guías locales</t>
  </si>
  <si>
    <t xml:space="preserve">Enfrentamiento con infractores </t>
  </si>
  <si>
    <t>Especies en peligro de extinción 
Pérdida o migración de fauna</t>
  </si>
  <si>
    <t xml:space="preserve">Pasantías a otras áreas.
Capacitación a la población </t>
  </si>
  <si>
    <t>Apoyo en la comunicación constante haciendo control y vigilancia</t>
  </si>
  <si>
    <t xml:space="preserve">Deforestación.
Conflicto social por delimitación de área. </t>
  </si>
  <si>
    <t>Identificaron de sus tierras  ancestrales</t>
  </si>
  <si>
    <t>Personal especializado
Equipo y materiales
Participación de las organizaciones indígenas.</t>
  </si>
  <si>
    <t>Presencia y liderazgo de las organizaciones.
Participación efectiva de los pueblos indígenas.</t>
  </si>
  <si>
    <t>Conflicto con parceleros
Contaminación ambiental
Cambio Climático</t>
  </si>
  <si>
    <t>Presencia activa de las organizaciones indígenas</t>
  </si>
  <si>
    <t>Participación de las pueblos indígenas</t>
  </si>
  <si>
    <t>Participación de los pueblos indígenas</t>
  </si>
  <si>
    <t xml:space="preserve">Promover la participación de la mujer </t>
  </si>
  <si>
    <t>Promover la participación e intervención de las lideresas de los centros poblados con potencial pesquero.</t>
  </si>
  <si>
    <t xml:space="preserve">Informen oportunamente de la pesca con productos contaminantes.
Informen sobre la pesca indiscriminada (talla mínima) </t>
  </si>
  <si>
    <t xml:space="preserve">Mantenimiento de los circuitos turísticos.
Capacitaciones al personal nuevo  y/rotativo </t>
  </si>
  <si>
    <t>Presupuesto para difusión y promoción permanente</t>
  </si>
  <si>
    <t>Considerar la equidad de genero en designación de participantes pasantías y misiones de aprendizaje.</t>
  </si>
  <si>
    <t>Artesanías y conocimientos ancestrales de manera directa.</t>
  </si>
  <si>
    <t>Conservación de las especies nativas minimizando la contaminación de las aguas.
Manejar sistemas agroforestales</t>
  </si>
  <si>
    <t>Territorio: titulación desordenada con sobreposición.
Uso de pesticidas y fertilizantes que no son orgánicos</t>
  </si>
  <si>
    <t>Especialistas
Instalaciones de procesamiento
Laboratorios
Equipos</t>
  </si>
  <si>
    <t xml:space="preserve">Mitigación: abundantes desperdicios.
Residuos </t>
  </si>
  <si>
    <t xml:space="preserve">Semillas nativas
Identificación de árboles  </t>
  </si>
  <si>
    <t>Plagas en los cultivos</t>
  </si>
  <si>
    <t>Conocimientos ancestrales</t>
  </si>
  <si>
    <t>Especialistas
Semillas
Equipos
Insumos orgánicos
Mercado para los productos excedentes.</t>
  </si>
  <si>
    <t>Conocimiento de épocas de siembras y cosechas.</t>
  </si>
  <si>
    <t>Especialistas
Equipos
Laboratorios</t>
  </si>
  <si>
    <t>Recicladores de residuos para compost.
Uso indiscriminado de pesticidas</t>
  </si>
  <si>
    <t>Solidaridad 
Hermandad</t>
  </si>
  <si>
    <t>Discriminación
Abandono del estado</t>
  </si>
  <si>
    <t>Viveros
proyectos agroforestales</t>
  </si>
  <si>
    <t>Recuperación de bosques a través de siembras agroforestales (cacao)</t>
  </si>
  <si>
    <t xml:space="preserve">Identificación de especies nativas (Frutales, forestales, plantas medicinales)
</t>
  </si>
  <si>
    <t>Mantenimiento de las vías de acceso a los circuitos turísticos.
Mantenimiento  de la infraestructura.
Capacitación  permanente al personal.</t>
  </si>
  <si>
    <t>Mejorar la infraestructura de interpretación e identificar zonas de descanso del trayecto.</t>
  </si>
  <si>
    <t xml:space="preserve">Caseta de control policial.
Reacondicionar los márgenes. </t>
  </si>
  <si>
    <t xml:space="preserve">Mantenimiento de infraestructura.
Reacondicionar espacios de zona destinadas a la recreación.
</t>
  </si>
  <si>
    <t>Vigilancia permanente en los sectores turísticos mas concurridos.</t>
  </si>
  <si>
    <t>Impacto ambiental del entorno.
Generación de residuos sólidos.</t>
  </si>
  <si>
    <t xml:space="preserve">Identidad cultural como un “plus” que forma parte de la oferta turística. </t>
  </si>
  <si>
    <t>Impacto sobre el equilibrio natural</t>
  </si>
  <si>
    <t>Contaminación de los ríos por medio de las embarcaciones.</t>
  </si>
  <si>
    <t xml:space="preserve">Mano de obra calificada con identidad cultural </t>
  </si>
  <si>
    <t>Conservar su identidad cultural mediante los cambios que pueda ocurrir.</t>
  </si>
  <si>
    <t>Información de la cultura shipibo conibo
Implementación con centros de primeros auxilios.</t>
  </si>
  <si>
    <t>Dentro del ACP a promover establecer niveles de conservación del bosque, así como la inexistencia de derechos otorgados a terceros</t>
  </si>
  <si>
    <t>Opinión previa del SERNANP
Socialización sobre el control y vigilancia
Reconocer atribuciones y limitaciones de grupos locales de vigilancia en su ejercicio funcional</t>
  </si>
  <si>
    <t xml:space="preserve">TDC en territorios titulados sin conflictos de superposición, según avance de deforestación  </t>
  </si>
  <si>
    <t xml:space="preserve">Prácticas de Educación y Salud que se recogen sobre los conocimientos ancestrales de la población indígena Asegurar el acceso de mujeres a los servicios en una cifra no menor al 50% del total de beneficiarios  </t>
  </si>
  <si>
    <t>Recuperación de bosques con especies nativas del territorio que se interviene.
Participación de la población femenina del área en el proceso de recuperación del bosque.
Recuperación sobre aquellos terrenos que no presenten conflictos sociales.</t>
  </si>
  <si>
    <t>Salvaguardar la participación de mujeres en un porcentaje no menor al 50% del total de participantes.
Sin utilización de áreas en desacuerdo con la capacidad de uso del suelo.
Prioriza la alimentación local y comercializa los excedentes de la producción</t>
  </si>
  <si>
    <t>Beneficios del servicio turístico para la población local.
Administración local de CC.NN sobre los servicios habilitados</t>
  </si>
  <si>
    <t>Participación de mujeres en edad escolar en el trabajo artesanal que garantice el traslado intergeneracional del conocimiento ancestral.</t>
  </si>
  <si>
    <t>Plantaciones de especies forestales nativas acorde a la capacidad de uso del suelo</t>
  </si>
  <si>
    <t xml:space="preserve">Agricultura sin nuevo desbosque que prioriza diversidad alimenticia para la población </t>
  </si>
  <si>
    <t>Fortalecimiento del manejo de recursos (chambira, recursos pesqueros, artesanía con madera dura)</t>
  </si>
  <si>
    <t>Agroforestería sostenible en zona de amortiguamiento en PNCA.</t>
  </si>
  <si>
    <t>Fortalecimiento de manejo de recursos hidrobiológicos (paiche, arahuana, carachama, peces de consumo humano)</t>
  </si>
  <si>
    <t>Manejo sostenible de palmeras (aguaje y ungurahui)</t>
  </si>
  <si>
    <t>Fortalecimiento de comunidades en ZA sobre manejo de aceites esenciales</t>
  </si>
  <si>
    <t>Fortalecimiento del manejo de recursos hidrobiológicos (peces ornamentales)</t>
  </si>
  <si>
    <t>Promoción de artesanías de mujeres Shawis</t>
  </si>
  <si>
    <t>Promoción de artesanías de mujeres Shipibas y Cocamas</t>
  </si>
  <si>
    <t>Agricultura en terrenos saneados sin nuevo desbosque. 
Participación de mujeres en número no menor al 50% del total de capacitados para gestionar la cadena.
 Sin cultivo y mantenimiento de variedades transgénicas.</t>
  </si>
  <si>
    <t>Sin uso de áreas en desacuerdo con la capacidad de uso del suelo</t>
  </si>
  <si>
    <t>Sin utilización de áreas en desacuerdo con la capacidad de uso del suelo.
Prioriza la alimentación local y comercializa los excedentes de la producción. Agricultura sin nuevo desbosque</t>
  </si>
  <si>
    <t>No se utilizarán áreas en desacuerdo con la capacidad de uso del suelo.
Cultivo en terrenos aprovechados, sin desbosque.</t>
  </si>
  <si>
    <t xml:space="preserve">Agricultura en terrenos saneados sin nuevo desbosque. </t>
  </si>
  <si>
    <t xml:space="preserve">Empoderar el servicio de sanidad pesquera SANIPES)
Cadenas productivas sin especies exóticas </t>
  </si>
  <si>
    <t>Empoderar el servicio de sanidad pesquera (SANIPES)</t>
  </si>
  <si>
    <t>Fortalecimiento de control y vigilancia</t>
  </si>
  <si>
    <t xml:space="preserve">No se utilizarán áreas en desacuerdo con la capacidad de uso del suelo.
Cultivo en terrenos aprovechados, sin desbosque.
</t>
  </si>
  <si>
    <t>Crianza de ganado solo en predios intervenidos sin apoyo a desmontes</t>
  </si>
  <si>
    <t>No se promoverá infraestructura sobre territorio reconocido o por reconocer a comunidades indígenas, sitios arqueológicos o áreas naturales protegidas</t>
  </si>
  <si>
    <t>Salvaguardar los derechos laborales de mujeres en situación de vulnerabilidad.</t>
  </si>
  <si>
    <t>Base de datos único sobre derechos existentes para evitar conflictos con colindantes.
Es necesario constatar in situ la existencia de las comunidades solicitantes de reconocimiento ya que con el solo reconocimiento pueden acceder a permisos de aprovechamiento forestal</t>
  </si>
  <si>
    <t>Impulsar la participación proactiva de mujeres respetando sus usos y costumbres.</t>
  </si>
  <si>
    <t>Reforzar su organización y no forzar la aplicación de modelos organizacionales foráneos. 
Se debe aplicar el enfoque intercultural</t>
  </si>
  <si>
    <t>TDC en territorios titulados sin conflictos de superposición, según avance de deforestación</t>
  </si>
  <si>
    <t>Prácticas de Educación y Salud que se recogen sobre los conocimientos ancestrales de la población indígena Asegurar el acceso de mujeres a los servicios en una cifra no menor al 50% del total de beneficiarios</t>
  </si>
  <si>
    <t>Agricultura sin nuevo desbosque que prioriza diversidad alimenticia para la población</t>
  </si>
  <si>
    <t>Agricultura en terrenos saneados sin nuevo desbosque. 
Participación de mujeres en número no menor al 50% del total de capacitados para gestionar la cadena.
Sin cultivo y mantenimiento de variedades transgénicas</t>
  </si>
  <si>
    <t>No se utilizarán áreas en desacuerdo con la capacidad de uso del suelo.
Cultivo en terrenos aprovechados, sin desbosque</t>
  </si>
  <si>
    <t>No se utilizarán áreas en desacuerdo con la capacidad de uso del suelo.</t>
  </si>
  <si>
    <t>Salvaguardar los derechos laborales de mujeres en situación de vulnerabilidad</t>
  </si>
  <si>
    <t>Opinión previa del SERNANP
Socialización sobre el control y vigilancia</t>
  </si>
  <si>
    <t>Opinión previa del SERNANP y GERFOR
Socialización sobre el uso de recursos a la población local</t>
  </si>
  <si>
    <t>Impulsar la participación proactiva de mujeres respetando sus usos y costumbres</t>
  </si>
  <si>
    <t>Participación del Ministerio de Cultura.
Reforzar su organización y no forzar la aplicación de modelos organizacionales foráneos. 
Se debe aplicar el enfoque intercultural</t>
  </si>
  <si>
    <t>Elaborar propuesta de política pública en defensa de los ríos.
Beneficios del servicio turístico para la población local.
Administración local de CC.NN sobre los servicios habilitados</t>
  </si>
  <si>
    <t>Participación de mujeres en edad escolar en el trabajo artesanal que garantice el traslado intergeneracional del conocimiento ancestral</t>
  </si>
  <si>
    <t>Cultivo en terrenos aprovechados, sin desbosque</t>
  </si>
  <si>
    <t>Recuperación de bosques con especies nativas del territorio que se interviene.
Participación de la población femenina del área en el proceso de recuperación del bosque
Recuperación sobre aquellos terrenos que no presenten conflictos sociales</t>
  </si>
  <si>
    <t>Opinión previa del ARA
Socialización sobre el control y vigilancia
Reconocer atribuciones y limitaciones de grupos locales de vigilancia en su ejercicio funcional</t>
  </si>
  <si>
    <t>Opinión previa del ARA y DIREPRO (hidrobiológicos)
Socialización sobre el uso de recursos a la población local</t>
  </si>
  <si>
    <t>Opinión previa del ARA Socialización sobre el uso de recursos a la población local</t>
  </si>
  <si>
    <t>Opinión previa del GERFOR
Socialización sobre el uso de recursos a la población local</t>
  </si>
  <si>
    <t>Capacitación de guías de turismo locales
Opinión previa del ARA</t>
  </si>
  <si>
    <t>Opinión previa del ARA
Socialización sobre el uso de recursos a la población local</t>
  </si>
  <si>
    <t>Opinión previa del SERNANP, GERFOR y DIREPRO
Socialización sobre el uso de recursos a la población local 
Respetando su cultura y costumbres</t>
  </si>
  <si>
    <t>Opinión previa del SERNANP y DIREPRO
Socialización sobre el uso de recursos a la población local 
Respetando su cultura y costumbres</t>
  </si>
  <si>
    <t>Opinión previa del SERNANP y GERFOR
Socialización sobre el uso de recursos a la población local 
Respetando su cultura y costumbres</t>
  </si>
  <si>
    <t>Opinión previa del SERNANP, GERFOR y DIREPRO
Socialización sobre el uso de recursos a la población local</t>
  </si>
  <si>
    <t xml:space="preserve">Opinión previa del SERNANP, GERFOR y DIREPRO
Socialización sobre el uso de recursos a la población local </t>
  </si>
  <si>
    <t>Opinión previa del SERNANP y DIREPRO
Socialización sobre el uso de recursos a la población local</t>
  </si>
  <si>
    <t>Plan de Uso Turístico y zonificación del ANP
Capacitación de guías de turismo locales</t>
  </si>
  <si>
    <t>Agricultura en terrenos saneados sin nuevo desbosque.
Participación de mujeres en número no menor al 50% del total de capacitados para gestionar la cadena.
Sin cultivo y mantenimiento de variedades transgénicas</t>
  </si>
  <si>
    <t>Agricultura en terrenos saneados sin nuevo desbosque.</t>
  </si>
  <si>
    <t>Saneamiento físico legal de predios rústicos individuales</t>
  </si>
  <si>
    <t>Saneamiento físico legal de comunidades campesinas</t>
  </si>
  <si>
    <t>Proceso de formalización consta de: 
- Levantamiento de información del suelo (calicatas)
- Saneamiento físico legal
- Linderamiento
- Adjudicación de las áreas con capacidad de uso mayor agropecuario (A,C,P)
- Inscripción de predios rurales en la SUNARP
En este proceso se incluye la rectificación, ampliación y registro del titulo en los registros públicos.</t>
  </si>
  <si>
    <t>El aprovechamiento de palmeras con las debidas prácticas silviculturales sostenibles, 
hacen posible que esta actividad promueva el crecimiento económico de las poblaciones.
Esta intervención considera: 
- Asistencia técnica para el manejo sostenible de palmera
- Formalización del aprovechamiento
- Formalización organizacional 
- Asociatividad con empresas.</t>
  </si>
  <si>
    <t>Convocándoles a las reuniones y llevándoles al proceso de titulación</t>
  </si>
  <si>
    <t>Riesgo social: de generar falsas expectativas y de conflictos por el linderamiento</t>
  </si>
  <si>
    <t xml:space="preserve">Generar talleres previos para que puedan evitar conflictos entre comunidades. 
Aportan en los limites reales de las comunidades. </t>
  </si>
  <si>
    <t xml:space="preserve">Colocación de hitos físicos. 
Linderamiento </t>
  </si>
  <si>
    <t xml:space="preserve">1. Incluir capacitación sobre cubicación (madera en trozas, rollizas y tablones) y comercialización. 
2. Incluir módulos de capacitación dirigidos a las mujeres </t>
  </si>
  <si>
    <t>Las mujeres comercializan los productos. Tal vez fortalecer a las mujeres en las actividades de comercialización</t>
  </si>
  <si>
    <t>Si se da la asistencia técnica entonces no habría riesgo ambiental pues no seria necesario seguir abriendo monte para los cultivos. Para dejar de hacer chacras migratorias.</t>
  </si>
  <si>
    <t>Tienen concomimientos básicos que deben de incluirse</t>
  </si>
  <si>
    <t>Construir el plan de la intervención con cada comunidades porque ellas tienen diferentes debilidades y fortalezas.</t>
  </si>
  <si>
    <t>Incluir a las mujeres a las capacitaciones y que la misma comunidad las incentive.</t>
  </si>
  <si>
    <t xml:space="preserve">No aplica </t>
  </si>
  <si>
    <t>Talleres de capacitación de manejo de fondos para las autoridades
No conocemos los criterios para selección de comunidades</t>
  </si>
  <si>
    <t>Que las mujeres participen en las juntas directivas</t>
  </si>
  <si>
    <t>Conflicto por poco conocimiento del proyecto y genera conflictos internos</t>
  </si>
  <si>
    <t>Tienen conocimientos básicos que deben de incluirse</t>
  </si>
  <si>
    <t>No tienen experiencia en el uso de paneles solares</t>
  </si>
  <si>
    <t>Conocer el mantenimiento de los equipos</t>
  </si>
  <si>
    <t>Adecuarlas a la realidad, el tuvo de alumno puede generar afectación al techo de paja
Orificio mas grande de las cocina para ollas grandes</t>
  </si>
  <si>
    <t>Contratación de profesores mestizos en puestos de profesores bilingüe</t>
  </si>
  <si>
    <t>Participación de las mujeres con conocimiento y costumbres</t>
  </si>
  <si>
    <t>Perdida de costumbres y lenguas</t>
  </si>
  <si>
    <t>No aplica</t>
  </si>
  <si>
    <t>Capacitación en hortalizas y crianzas en animales menores</t>
  </si>
  <si>
    <t>Las mujeres participaran en el mantenimiento del los cultivos y comercialización</t>
  </si>
  <si>
    <t>Plagas, enfermedades, insumos utilizados</t>
  </si>
  <si>
    <t>Asegurar mercado para que los comuneros no se desanimen en continuar con el proceso</t>
  </si>
  <si>
    <t xml:space="preserve">Participación de las mujeres con mantenimiento </t>
  </si>
  <si>
    <t>Alimentación para los peces en caso de piscigranjas, se necesita una planta de peletizado</t>
  </si>
  <si>
    <t>Compromiso por parte de los comuneros</t>
  </si>
  <si>
    <t>Mercado
Transporte
Acompañamiento</t>
  </si>
  <si>
    <t>Participación de las mujeres con mantenimiento, transformación y comercialización</t>
  </si>
  <si>
    <t>No hay mercado donde vender
No tenemos movilidad
Con el PEDICP La gente se canso porque no hubo transformación
se remonto las plantaciones</t>
  </si>
  <si>
    <t>Asegurar Mercado</t>
  </si>
  <si>
    <t>Mantenimiento del proyecto
Apoyando en la transformación</t>
  </si>
  <si>
    <t>Mercado</t>
  </si>
  <si>
    <t>Planta de Transformación
Mercado
Transporte</t>
  </si>
  <si>
    <t>Comercialización y mantenimiento</t>
  </si>
  <si>
    <t>Puede generar deforestación en caso de aprovechamiento de plantaciones naturales y deberá ser necesario reponemos</t>
  </si>
  <si>
    <t>Asegurar mercado para que población continúe con el proyecto</t>
  </si>
  <si>
    <t>Proyecto Piloto</t>
  </si>
  <si>
    <t>No conocen
No saben en que consiste</t>
  </si>
  <si>
    <t>Mercado
Transporte</t>
  </si>
  <si>
    <t>Mayor mercado dado que el mercado se llena y no saben donde vender
Abandono de las plantaciones</t>
  </si>
  <si>
    <t>Manejo adecuado de las cochas, peces con tamaños adecuados</t>
  </si>
  <si>
    <t>Materiales de pesca
botes y motores
Frigoríficos</t>
  </si>
  <si>
    <t>Comercialización</t>
  </si>
  <si>
    <t>Incluir a jóvenes hombres y mujeres</t>
  </si>
  <si>
    <t>Asegurar la capacitación de mayor numero de mujeres de todas las edades</t>
  </si>
  <si>
    <t>Acompañamiento</t>
  </si>
  <si>
    <t>Este proyecto tiene como propósito recuperar 800 has de purmas en 10 comunidades del área de influencia de la carretera Yurimaguas - Balsa Puerto, distrito de Yurimaguas.
i) Identificación de terrenos a intervenir 
ii) Preparación de plantones
iii) Sembrado de plantones 
iv) Monitoreo de las plantaciones</t>
  </si>
  <si>
    <t>Incremento del nivel de rendimiento productivo de la ganadería de doble propósito en los distritos de Yurimaguas, Lagunas, Balsapuerto, Teniente César López Rojas, provincia de Alto Amazonas, departamento de Loreto. 
La intervención consta de desarrollo de 
- Fortalecimiento de capacidades
- Módulos demostrativos
- Asistencia técnica.</t>
  </si>
  <si>
    <t>La intervención comprende:
- Asistencia para asociatividad de productores 
- Practicas de manejo 
- Fortalecimiento de capacidades técnicas y tecnológicas para la producción y transformación 
- Certificación para productos derivados
- Fortalecimiento capacidades humanas y tecnológicas para la transformación productiva
- Facilitación información crediticia para agentes de cadenas productivas
- Simplificación administrativa para el registro y autorizaciones para la producción y comercialización de sus productos</t>
  </si>
  <si>
    <t>Esta intervención comprende:
i) Selección de comunidades
ii) Firma de Convenio con comunidades
iii) Supervisión de cumplimiento
iv) Pago en soles por hectáreas de Bosque.</t>
  </si>
  <si>
    <t>Esta intervención consta de:
- Implementación de banco de semillas para reforestación.
- Planes de Manejo Forestal Sostenible
- Certificación de Bosques Habilitados para el aprovechamiento de la Madera
- Simplificación administrativa para el ejercicio de condiciones habilitantes del sector maderero 
- Fortalecimiento de capacidades humanas y tecnológicas para la generación de valor en la cadena productiva de la madera 
- Facilitación de información crediticia para agentes de cadenas productivas de Madera
- Facilitación de información de mercados potenciales para productos derivados de la Madera</t>
  </si>
  <si>
    <t xml:space="preserve">La intervención busca que la población mejore los conocimientos de modelos productivos que aporten a la seguridad alimentaria de las familias, para ello se propone 
a) Capacitaciones
b) Asistencia técnica 
c) Módulos demostrativos  </t>
  </si>
  <si>
    <t>Alimentación fortalecida en base a alimentación tradicional de las comunidades
Transferencia de prácticas saludables a la población vulnerable ante el incremento de enfermedades por alimentos contaminados y agua por efectos del cambio climático.</t>
  </si>
  <si>
    <t xml:space="preserve">Esta intervención propones las siguientes acciones:
- Mejoramiento de vías y caminos de acceso a lugares turísticos
- Talleres sobre Ecoturismo comunitario a la población rural próximos a los lugares turísticos
- Asistencia para la asociatividad comunal en el desarrollo turístico de la provincia de Alto Amazonas
- Infraestructura para centros culturales y artesanales 
- Habilitación de infraestructura eléctrica en centros poblados próximos a lugares turísticos 
- Alcances de los beneficios de la actividad turística para la población rural </t>
  </si>
  <si>
    <t>Mejorar las capacidades de capacidades y emprendimiento sostenible para niñas adolescentes y madres gestantes del ámbito de influencia de 21 centros técnico - productivos en la región Loreto. 
La intervención consta de:
(i) Servicios de capacitación
(ii) Servicios de asistencia técnica
(iii) Módulos demostrativos</t>
  </si>
  <si>
    <t>Los predios para actividad ganadera se encuentran principalmente en el distrito de Yurimaguas, a lo largo de la carretera Tarapoto- Yurimaguas.
Existen 99 ccnn que se dedican a la producción vacuno, 7 a la producción porcina y 100 a aves de corral.</t>
  </si>
  <si>
    <t>Esta intervención consta de:
- Implementación de banco de semillas para reforestación.
- Planes de manejo forestal sostenible
- Certificación Bosques Habilitados para el aprovechamiento de la Madera
- Simplificación administrativa para el ejercicio de condiciones habilitantes del sector maderero 
- Fortalecimiento capacidades humanas y tecnológicas para la generación de valor en la cadena productiva de la madera 
- Facilitación información crediticia para agentes de cadenas productivas de Madera
- Facilitación información de mercados potenciales para productos derivados de la Madera</t>
  </si>
  <si>
    <t>Este proyecto tiene como propósito recuperar 500 has en 10 comunidades del área de influencia de la carretera Lagunas – Arahuante, distrito de Lagunas.
i) Identificación de terrenos a intervenir 
ii) Preparación de plantones
iii) Sembrado de plantones 
iv) Monitoreo de las plantaciones</t>
  </si>
  <si>
    <t>Esta intervención provee los siguientes componentes:
1) Fortalecimiento de las capacidades de las comunidades para desarrollar empresarios locales con énfasis en la comercialización de las frutas con mejor calidad. 
(2) Incremento de las capacidades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</si>
  <si>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Esta intervención comprende:
i) Selección de comunidades
ii) Firma de convenio con comunidades
iii) Supervisión de cumplimiento
iv) Pago en soles por hectáreas de bosque.</t>
  </si>
  <si>
    <t xml:space="preserve">Reforzar su organización y no forzar la aplicación de modelos organizacionales foráneos. 
Se debe aplicar el enfoque intercultural </t>
  </si>
  <si>
    <t>Proceso de formalización consta de: 
- Levantamiento de información del suelo (calicatas)
- Saneamiento físico legal
- Linderamiento
- Adjudicación de las áreas con capacidad de uso mayor agropecuario (A,C,P)
- Inscripción de predios rurales en la SUNARP
Este proceso incluye la rectificación, ampliación y/o registro del título en los registros públicos de 110 ccnn.</t>
  </si>
  <si>
    <t>El SERNANP promueve los acuerdos de actividad menor, los cuales son autorizaciones basados en el reglamento de la Ley de ANP para el aprovechamiento de RRNN con fines de subsistencia.</t>
  </si>
  <si>
    <t>Alimentación fortalecida en base a alimentación tradicional de las comunidades
Transferencia de prácticas saludables a la población vulnerable ante el incremento de enfermedades por alimentos contaminados y agua por efectos del cambio climático.</t>
  </si>
  <si>
    <t xml:space="preserve">La intervención busca que la población mejore los conocimientos de modelos productivos que aporten a la seguridad alimentaria de las familias, para ello se propone a) Capacitaciones
b) Asistencia técnica 
c) Módulos demostrativos </t>
  </si>
  <si>
    <t>Plan de Manejo de recursos 
pesqueros</t>
  </si>
  <si>
    <t xml:space="preserve">Sin intervención de cochas y lagos de extracción para comunidades indígenas y poblaciones rurales </t>
  </si>
  <si>
    <t>Aprovechamiento de bosques manejados
Control de Calidad de los procesos SENASA</t>
  </si>
  <si>
    <t>Extracción de aguaje según planes de manejo. 
Control del Calidad de los Procesos. SENASA</t>
  </si>
  <si>
    <t>Esta intervención provee los siguientes componentes:
1) Fortalecimiento de capacidades de las comunidades para desarrollar empresarios locales con énfasis en la comercialización de las frutas con mejor calidad. 
(2) Incremento de la capacidad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</si>
  <si>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Proceso de formalización consta de: 
- Levantamiento de información del suelo (calicatas), 
- Saneamiento físico legal
- Linderamiento
- Adjudicación de las áreas con capacidad de uso mayor agropecuario (A,C,P)
- Inscripción de predios rurales en la SUNARP
Este proceso incluye la rectificación, ampliación y/o registro del título en los registros públicos de 92 ccnn.</t>
  </si>
  <si>
    <t>La intervención busca que la población mejore los conocimientos de modelos productivos que aporten a la seguridad alimentaria de las familias, para ello se propone (a) Capacitaciones
(b) Asistencia técnica 
(c) Módulos demostrativos</t>
  </si>
  <si>
    <t>Recuperación de bosques degradados de las comunidades nativas en los distritos de Maquia y Emilio San Martin</t>
  </si>
  <si>
    <t>Promoción de la cadena de valor del bambú</t>
  </si>
  <si>
    <t>Promoción de la cadena de valor del cultivo de la palma aceitera</t>
  </si>
  <si>
    <t>Los custodios forestales son personas oficialmente designadas por el titular de una concesión y reconocidos por el GERFOR para la tutela del patrimonio forestal.
La intervención propone:
- Incremento del mayor número de custodios forestales reconocidos,
- Fomento de la asociatividad entre concesionarios y las comunidades nativas para los custodios forestales
- Fortalecimiento de las capacidades (personales y operativas).</t>
  </si>
  <si>
    <t>Esta intervención consta de:
- Implementación de banco de semillas para reforestación.
- Planes de Manejo Forestal Sostenible
- Certificación Bosques Habilitados para el aprovechamiento de la Madera
- Simplificación administrativa para el ejercicio de condiciones habilitantes del sector maderero 
- Fortalecimiento capacidades humanas y tecnológicas para la generación de valor en la cadena productiva de la madera 
- Facilitación información crediticia para agentes de cadenas productivas de Madera
- Facilitación información de mercados potenciales para productos derivados de la Madera</t>
  </si>
  <si>
    <t>Los custodios forestales son personas oficialmente designadas por el titular de una concesión y reconocidos por el GERFOR para la tutela del patrimonio forestal.
La intervención propone
- Incremento del mayor número de custodios forestales reconocidos
- Fomento de la asociatividad entre concesionarios y las comunidades nativas sobre custodios forestales
- Fortalecimiento de las capacidades (personales y operativas).</t>
  </si>
  <si>
    <t>Esta intervención comprende:
i) Selección de comunidades
ii) Firma de Convenio con comunidades
iii) Supervisión de cumplimiento
iv) Pago en soles por hectáreas de bosque conservado</t>
  </si>
  <si>
    <t>La intervención comprende:
- Asistencia para asociatividad de productores 
- Practicas de manejo 
- Fortalecimiento de capacidades técnicas y tecnológicas para la producción y transformación 
- Certificación para productos derivados
- Fortalecimiento de capacidades humanas y tecnológicas para la transformación productiva
- Facilitación de información crediticia para agentes de cadenas productivas
- Simplificación administrativa para el registro y autorizaciones para la producción y comercialización de sus productos</t>
  </si>
  <si>
    <t>Proceso de formalización consta de: 
- Levantamiento de información del suelo (calicatas)
- Saneamiento físico legal
- Linderamiento
- Adjudicación de las áreas con capacidad de uso mayor agropecuario (A,C,P)
- Inscripción de predios rurales en la SUNARP
En este proceso se incluye la rectificación, ampliación y registro del título en los registros públicos de 25 ccnn.</t>
  </si>
  <si>
    <t>Las ANP cuentan con Puestos de Vigilancias con guardaparques que aseguran la conservación de los recursos naturales, mediante las actividades de control y vigilancia. 
Esta intervención propone:
- Fortalecimiento con puestos de vigilancias implementadas adecuadamente y adecuado presupuesto para su operatividad. 
- Promoción y apoyo de comunidades nativas en las acciones de control y vigilancia</t>
  </si>
  <si>
    <t>Comité de Gestión conformado por un mínimo de 30% mujeres y 30% de representantes de comunidades que habitan la ANP</t>
  </si>
  <si>
    <t>Existe organizaciones que paralelamente a las actividades de manejo viene desarrollando actividades turísticas en el interior de la reserva, lo que genera diversificar sus ingresos económicos.
La intervención consiste en:
- Implementación con senderos, estares, zonas de acampar y servicios
- Seguridad y telecomunicaciones
- Capacitación, sensibilización y promoción</t>
  </si>
  <si>
    <t>Las ANP cuentan con Puestos de Vigilancias con guardaparques que aseguran la conservación de los recursos naturales, mediante las actividades de control y vigilancia. La intervención propone la implementación adecuada de estos puestos.</t>
  </si>
  <si>
    <t>Las actividades turísticas en las comunidades aledañas a la reserva han generado mejoras en sus ingresos económicos. 
Esta intervención consta de:
- Otorgamientos de derecho para ejecutar la actividad
- Capacitación a las organizaciones
- Supervisión de la implementación de la actividad.</t>
  </si>
  <si>
    <t>El fortalecimiento de las organizaciones de manejo de recursos naturales es importante (bajo sus diferentes modalidades), para asegurar el sostenimiento de los recursos naturales y la generación de ingresos económicos de la población. 
El SERNANP promueve los acuerdos de actividad menor y el aprovechamiento bajo Planes de Manejo, basados en el reglamento de la Ley de ANP. 
Esta intervención provee la promoción de acuerdos de actividades menores.</t>
  </si>
  <si>
    <t>Transferencia de prácticas saludables a la población vulnerable ante el incremento de enfermedades por alimentos contaminados y agua por efectos del cambio climático</t>
  </si>
  <si>
    <t>Implementar el sistema de alerta temprana para aguas contaminadas
Ejercer control y vigilancia a las actividades de extracción pesquera.</t>
  </si>
  <si>
    <t>Establecer tallas promedio de captura de las principales especies
Control Sanitario para el expendio de pescado para consumo humano</t>
  </si>
  <si>
    <t>Normar la actividad pesquera
Ordenar y Sistematizar información científica del sector</t>
  </si>
  <si>
    <t xml:space="preserve">La intervención busca que la población mejore los conocimientos de modelos productivos que aporten a la seguridad alimentaria de las familias, para ello se propone (a) Capacitaciones
(b) Asistencia técnica
(c) Módulos demostrativos </t>
  </si>
  <si>
    <t xml:space="preserve">Manejo de plantaciones naturales con recuperación de nuevas áreas </t>
  </si>
  <si>
    <t>Implementación de programa de seguridad alimentaria basado en la instalación de cultivos menores como hortalizas y crianzas de animales menores.
La intervención consta de:
- Capacitación para asociatividad empresarial
- Prácticas de manejo
- Fortalecimiento de capacidades humanas
- Estudio de mercado para productores</t>
  </si>
  <si>
    <t>Esta intervención consta de:
- Implementación de banco de semillas para reforestación.
- Planes de Manejo Forestal Sostenible
- Certificación de bosques habilitados para el aprovechamiento de la Madera
- Simplificación administrativa para el ejercicio de condiciones habilitantes del sector maderero 
- Fortalecimiento capacidades humanas y tecnológicas para la generación de valor en la cadena productiva de la madera 
- Facilitación información crediticia para agentes de cadenas productivas de Madera
- Facilitación información de mercados potenciales para productos derivados de la Madera</t>
  </si>
  <si>
    <t>Esta intervención comprende:
i) Selección de comunidades
ii) Firma de Convenio con comunidades
iii) Supervisión de cumplimiento
iv) Pago en soles por hectárea de bosque</t>
  </si>
  <si>
    <t>Proceso de formalización consta de: 
- Levantamiento de información del suelo (calicatas)
- Saneamiento físico legal
- Linderamiento
- Adjudicación de las áreas con capacidad de uso mayor agropecuario (A,C,P)
- Inscripción de predios rurales en la SUNARP
En este proceso se incluye la rectificación, ampliación y registro del título en los registros públicos.</t>
  </si>
  <si>
    <t>La articulación es indispensable para la gestión de las ACR, se propone fortalecer los Comités de Gestión para la cogestión del área y las gestiones internas de necesidades sociales de la población. En cuanto al Sistema Regional de Conservación se precisa mejorar la (i) planificación para mejorar una base técnica y legal de sustento para el sistema, (ii) de gestión que permita diseñar y aplicar modelos de gestión que viabilice la efectividad del sistema e (iii) integración que articula instrumentos de gestión territorial.</t>
  </si>
  <si>
    <t>Las ACR cuentan con Organizaciones Locales de Vigilancia (OLV) que aseguran la conservación de los recursos naturales. La intervención provee:
- Fortalecimiento de con centros de vigilancia comunal implementados
- Fortalecimiento organizacional (actualización de sus juntas directivas, estatutos, acuerdos, manejo de documentos, entre otros).
- Fortalecimiento de las organizaciones en el Procedimiento Administrativo Sancionador (PAS)</t>
  </si>
  <si>
    <t>Existe una asociación comunal denominada Minga Turística, que desarrollo un modelo de turismo rural comunitario en la zona de amortiguamiento del ACR Comunal Tamshiyacu Tahuayo mediante la activa participación de las comunidades.
La intervención:
- Formalización de las actividades turísticas
- Promoción de la investigación
- Desarrollo de paquetes tecnológicos y valoración de los conocimientos tradicionales en beneficio de las actividades y productos turísticos.</t>
  </si>
  <si>
    <t>El fortalecimiento de las organizaciones es importante para asegurar el sostenimiento de los recursos naturales y la generación de ingresos económicos de la población. Actualmente existe una organización que viene desarrollando el manejo de manejo de chambira y yarina para la confección de artesanías.
La intervención considera:
- Formalización y reconocimiento de las organizaciones (en caso de existir más)
- Capacitación para mejorar e innovar y su implementación.</t>
  </si>
  <si>
    <t>Las ACR cuentan con Organizaciones Locales de Vigilancia (OLV) que aseguran la conservación de los recursos naturales. La intervención provee:
- Fortalecimiento con centros de vigilancia comunal implementados
- Fortalecimiento organizacional (actualización de sus juntas directivas, estatutos, acuerdos, manejo de documentos, entre otros).
- Fortalecimiento a las organizaciones en el Procedimiento Administrativo Sancionador (PAS)</t>
  </si>
  <si>
    <t>Las ACR cuentan con Organizaciones Locales de Vigilancia (OLV) que aseguran la conservación de los recursos naturales. La intervención provee:
- Fortalecimiento de con centros de vigilancia comunal implementados
- Fortalecimiento organizacional (actualización de sus juntas directivas, estatutos, acuerdos, manejo de documentos, entre otros).
- Fortalecimiento a las organizaciones en el Procedimiento Administrativo Sancionador (PAS)</t>
  </si>
  <si>
    <t>Mejorar las capacidades de capacidades y emprendimiento sostenible para niñas adolescentes y madres gestantes del ámbito de influencia de 21 centros técnico - productivos en la región Loreto. 
La intervención consta de:
i) Servicios de capacitación
(ii) Servicios de asistencia técnica
(iii) Módulos demostrativos</t>
  </si>
  <si>
    <t>Promoción de la cadena de valor del huasaí</t>
  </si>
  <si>
    <t>Esta intervención comprende:
- Infraestructura de procesamiento con fines demostrativos
- Prácticas de Manejo
- Certificación la producción
- Simplificación administrativa para registros y autorizaciones que habilitan la producción derivada 
- Fortalecimiento de capacidades humanas y tecnológicas para la transformación productiva
- Facilitación de información crediticia para agentes de cadenas productivas 
- Estudio de mercado para productores y comercializadores</t>
  </si>
  <si>
    <t>Manejo de plantaciones naturales con recuperación de nuevas áreas</t>
  </si>
  <si>
    <t>Esta intervención consta de:
- Implementación de banco de semillas para reforestación.
- Planes de Manejo Forestal Sostenible
- Certificación de bosques habilitados para el aprovechamiento de la madera
- Simplificación administrativa para el ejercicio de condiciones habilitantes del sector maderero 
- Fortalecimiento de capacidades humanas y tecnológicas para la generación de valor en la cadena productiva de la madera 
- Facilitación información crediticia para agentes de cadenas productivas de Madera
- Facilitación de información de mercados potenciales para productos derivados de la madera</t>
  </si>
  <si>
    <t>Los custodios forestales son personas oficialmente designadas por el titular de una concesión y reconocidos por el GERFOR para la tutela del patrimonio forestal.
La intervención propone
- Incremento de mayor número de custodios forestales reconocidos
- Fomento de la asociatividad entre concesionarios y las comunidades nativas sobre custodios forestales
- Fortalecimiento de las capacidades (personales y operativas).</t>
  </si>
  <si>
    <t>Esta intervención comprende:
i) Selección de comunidades
ii) Firma de Convenio con comunidades
iii) Supervisión de cumplimiento
iv) Pago en soles por hectáreas de bosque</t>
  </si>
  <si>
    <t>Proceso de formalización consta de: 
- Levantamiento de información del suelo (calicatas)
- Saneamiento físico legal
- Linderamiento
- Adjudicación de las áreas con capacidad de uso mayor agropecuario (A,C,P)
- Inscripción de predios rurales en la SUNARP
En este proceso se incluye la rectificación, ampliación y registro del título en los registros públicos de 58 ccnn.</t>
  </si>
  <si>
    <t>La intervención comprende:
- Asistencia para asociatividad de productores 
- Practicas de manejo 
-Fortalecimiento capacidades técnicas y tecnológicas para la producción y transformación 
- Certificación para productos derivados
- Facilitación de información crediticia para agentes de cadenas productivas
- Simplificación administrativa para el registro y autorizaciones para la producción y comercialización de sus productos</t>
  </si>
  <si>
    <t>La intervención comprende:
- Asistencia para asociatividad de productores 
- Practicas de manejo 
- Fortalecimiento de capacidades técnicas y tecnológicas para la producción y transformación 
- Certificación para productos derivados
- Facilitación información crediticia para agentes de cadenas productivas
- Simplificación administrativa para el registro y autorizaciones para la producción y comercialización de sus productos</t>
  </si>
  <si>
    <t>Las ANP cuentan con Puestos de Vigilancias Comunales siendo la población indígena con apoyo de guardaparques que aseguran la conservación de los recursos naturales, mediante las actividades de control y vigilancia. La intervención propone:
- Implementación adecuada de los Puestos de Vigilancias y adecuado presupuesto para su operatividad. 
- Fortalecimiento a estas comunidades nativas para mejor apoyo en estas acciones.</t>
  </si>
  <si>
    <t>Adecuadas condiciones para realizar prácticas turísticas y esparcimiento en la laguna Sapi Sapi de la ciudad de Nauta. Consiste en la construcción de 792.10 m2 de veredas de concreto estampado, 270.45 m2 de veredas adoquinadas, 5 pérgolas de 41 m2, 4 pérgolas de 18 m2, 1 Restaurante sobre pilotes, un puente de 25 ml, 1 mulle de material flotante, 7 módulos de stands de ventas, 1 patio de comidas, 2 rampas, 2 ss.hh para uso público, instalación de 90 postes de alumbrado con tecnología de paneles solares, además de luces led en los diferentes ambientes techados como pérgolas y restaurante y 16 reflectores LED según diseño y 281.16 ml. de cerco perimétrico metálico y cerco vivo.</t>
  </si>
  <si>
    <t>Capacitar a los funcionarios, empresas turísticas, población local para brindar servicios turísticos</t>
  </si>
  <si>
    <t>Implementación de un Corredor Turístico seguro de la Zona Turística Iquitos - Río Amazonas</t>
  </si>
  <si>
    <t xml:space="preserve">La intervención busca que la población mejore los conocimientos de modelos productivos que aporten a la seguridad alimentaria de las familias, para ello se propone a) capacitaciones
b) Asistencia técnica 
c) Módulos demostrativos </t>
  </si>
  <si>
    <t>Apoyo a las actividades agrícolas de la población rural</t>
  </si>
  <si>
    <t xml:space="preserve">Esta intervención comprende las siguientes acciones:
- Capacitación para asociatividad empresarial en la producción de paiche y elaboración de alimentos balanceados para su crianza
- Asistencia técnica a unidades productivas para la aplicación de protocolos que rigen en el manejo de producción de paiche 
- Capacitación técnica y tecnológica para la producción de paiche
- Simplificación administrativa para la obtención de licencias y permisos
Implementar Infraestructura para carga refrigerada
- Conocimiento de Mercados.
- Facilitación de información para acceder a fuentes de crédito </t>
  </si>
  <si>
    <t>Este proyecto tiene como propósito recuperar hectáreas de bosque. Esta intervención comprende:
i) Identificación de terrenos a intervenir 
ii) Preparación de plantones
iii) Sembrado de plantones 
iv) Monitoreo de las plantaciones</t>
  </si>
  <si>
    <t>Esta intervención consta de:
- Implementación de un banco de semillas para reforestación.
- Planes de manejo forestal sostenible
- Certificar bosques habilitados para el aprovechamiento de la madera
- Simplificación administrativa para el ejercicio de condiciones habilitantes del sector maderero 
- Fortalecimiento de capacidades humanas y tecnológicas para la generación de valor en la cadena productiva de la madera 
- Facilitación de información crediticia para agentes de cadenas productivas de madera
- Facilitación de información de mercados potenciales para productos derivados de la madera</t>
  </si>
  <si>
    <t>Asistencia técnica para las concesiones de ecoturismo</t>
  </si>
  <si>
    <t>Sobre áreas legalmente reconocidas</t>
  </si>
  <si>
    <t>Este proyecto tiene como propósito recuperar 625 has de bosques en 30 comunidades nativas de la cuenca del Napo, distritos de Mazan, Napo y Torres Causana.
Esta intervención comprende:
i) Identificación de terrenos a intervenir 
ii) Preparación de plantones, 
iii) Sembrado de plantones 
iv) Monitoreo de las plantaciones</t>
  </si>
  <si>
    <t>Esta intervención comprende:
i) Selección de comunidades
ii) Firma de Convenio con comunidades
iii) Supervisión de cumplimiento
iv) Pago en soles por hectáreas de bosque.</t>
  </si>
  <si>
    <t>Proceso de formalización consta de: 
- Levantamiento de información del suelo (calicatas)
- Saneamiento físico legal
- Linderamiento
- Adjudicación de las áreas con capacidad de uso mayor agropecuario (A,C,P)
- Inscripción de predios rurales en la SUNARP
En este proceso se incluye la rectificación, ampliación y registro del título en los registros públicos de 155 ccnn</t>
  </si>
  <si>
    <t>La intervención comprende:
- Asistencia para asociatividad de productores 
- Practicas de manejo 
- Fortalecimiento de capacidades técnicas y tecnológicas para la producción y transformación 
- Certificación para productos derivados
- Facilitación de información crediticia para agentes de cadenas productivas
- Simplificación administrativa para el registro y autorizaciones para la producción y comercialización de sus productos</t>
  </si>
  <si>
    <t>Esta intervención provee los siguientes componentes:
(1) Fortalecimiento de capacidades de las comunidades para desarrollar empresarios locales con énfasis en la comercialización de las frutas con mejor calidad. 
(2) Incremento de la capacidad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</si>
  <si>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Las organizaciones de manejo de RRNN desarrollan actividades de manejo de pesquerías, flora, fauna, entre otros. El SERNANP promueve los acuerdos de actividad menor y aprovechamiento bajo Planes de Manejo.
La intervención considera:
- Formalización y reconocimiento de las organizaciones de manejo
- Capacitación e implementación.
- Otorgamiento de derechos de aprovechamiento</t>
  </si>
  <si>
    <t>Protección de la cuenca que abastece el agua a la ciudad de Iquitos</t>
  </si>
  <si>
    <t>Esta intervención provee los siguientes componentes:
1) Fortalecimiento de las capacidades de las comunidades para desarrollar empresarios locales con énfasis en la comercialización de las frutas con mejor calidad. 
(2) Incremento de la capacidad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</si>
  <si>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Las actividades turísticas en las comunidades aledañas a la reserva han generado mejoras en sus ingresos económico. La actividad turística se lleva a cabo con empresas y grupos de turismo que cuentas con sus respectivos otorgamientos de derecho, los mismos que requieren ser supervisado teniendo en consideración los términos de los derechos otorgados.
Se propone:
- Adecuadas condiciones para el recorrido por las trochas 
- Adecuados servicios de interpretación y orientación 
- Suficiente infraestructura vinculada a la seguridad y gestión de riesgo.
- Capacitación en gestión turística.</t>
  </si>
  <si>
    <t>Esta intervención provee los siguientes componentes:
Fortalecimiento de las capacidades de las comunidades para desarrollar empresarios locales con énfasis en la comercialización de las frutas con mejor calidad. 
(2) Incremento de la capacidad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</si>
  <si>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Grupos de manejo de la cuenca Pacaya y Samiria han recuperado los RRNN y fortalecido las acciones de control y vigilancia. Se considera para esta intervención: 
- Otorgamiento de derecho mediante contratos de aprovechamiento de recursos naturales o acuerdos de actividad menor con las comunidades de la reserva.</t>
  </si>
  <si>
    <t>Las actividades turísticas en las comunidades aledañas a la reserva han generado mejoras en sus ingresos económico. La actividad turística se lleva a cabo con empresas y grupos de turismo que cuentas con sus respectivos otorgamientos de derecho, los mismos que requieren ser supervisado teniendo en consideración los términos de los derechos otorgados.
Se propone:
- Adecuadas condiciones para el recorrido en la cuenca Yanayacu-Pucate. 
- Adecuados servicios de interpretación y orientación en la cuenca Yanayacu-Pucate de la RNPS 
- Suficiente infraestructura vinculada a la seguridad y gestión de riesgo.
- Eficiente gestión turística en la cuenca Yanayacu-Pucate de la RNPS.
- Capacitación en relaciones personales, Mini Museo (Sala de exposiciones), instalación de vías de acceso a los atractivos turísticos (Vereda peatonal, puente peatonal, instalación de mini puertos turísticos en cada comunidad.
- Rehabilitación de los senderos de acceso peatonal, zonas de descanso, pontones y puentes en las rutas de visita “Coto”, “Supaichara” y “Lupuna”.
- Reposición de señalética turística (de orientación y de interpretación) 
- Rehabilitación de los embarcaderos del río Nanay - “Ninarumi” y “Yarana” para el  de acceso la RN Allpahuayo Mishana.
- Reposición de señalética turística (de orientación y de interpretación) 
- Infraestructura turística: Senderos, puentes, centros de interpretación, señalización turística, paneles interpretativos e infraestructura para canopy wallking.
- Capacitación en gestión turística.</t>
  </si>
  <si>
    <t>La articulación es indispensable para la gestión de las ANP, se propone fortalecer los Comités de Gestión para la cogestión del área y las gestiones internas de necesidades sociales de la población. 
El ANP forma parte del Sistema Regional de Conservación de Loreto y precisa mejorar la (i) planificación para mejorar una base técnica y legal de sustento para el sistema, (ii) de gestión que permita diseñar y aplicar modelos de gestión que viabilice la efectividad del sistema e (iii) integración que articula instrumentos de gestión territorial.</t>
  </si>
  <si>
    <t>La articulación es indispensable para la gestión de las ANP, se propone fortalecer los Comités de Gestión para la cogestión del área y las gestiones internas de necesidades sociales de la población. 
La RNPS forma parte del Sistema Regional de Conservación de Loreto y precisa mejorar la (i) planificación para mejorar una base técnica y legal de sustento para el sistema, (ii) de gestión que permita diseñar y aplicar modelos de gestión que viabilice la efectividad del sistema e (iii) integración que articula instrumentos de gestión territorial.</t>
  </si>
  <si>
    <t>La articulación es indispensable para la gestión de las ACR, se propone fortalecer los Comités de Gestión para la cogestión del área y las gestiones internas de necesidades sociales de la población. 
El ACR forma parte del Sistema Regional de Conservación de Loreto y precisa mejorar la (i) planificación para mejorar una base técnica y legal de sustento para el sistema, (ii) de gestión que permita diseñar y aplicar modelos de gestión que viabilice la efectividad del sistema e (iii) integración que articula instrumentos de gestión territorial.</t>
  </si>
  <si>
    <t>Participación de las mujeres en todo el proceso</t>
  </si>
  <si>
    <t>El fortalecimiento de las organizaciones de manejo de RRNN desarrollan actividades de manejo de pesquerías, flora, fauna, entre otras actividades. El SERNANP promueve los acuerdos de actividad menor y aprovechamiento bajo Planes de Manejo.
Esta actividad promueve los
- Fortalecimiento de las organizaciones en manejo de RRNN
- Acuerdo de actividades menores</t>
  </si>
  <si>
    <t>Existe una asociación comunal denominada Minga Turística, que desarrollo un modelo de turismo rural comunitario en la zona de amortiguamiento del ACR Comunal Tamshiyacu Tahuayo mediante la activa participación de las comunidades.
La intervención:
- Promoción de la formalización de las actividades turísticas
- Promoción de la investigación
- Desarrollo de paquetes tecnológicos y valoración de los conocimientos tradicionales en beneficio de las actividades y productos turísticos.</t>
  </si>
  <si>
    <t>Esta intervención provee los siguientes componentes:
1) Fortalecimiento de capacidades de las comunidades para desarrollar empresarios locales con énfasis en la comercialización de las frutas con mejor calidad. 
(2) Incremento de la capacidad de producción de frutas de manera sostenible y segura
(3) Fortalecimiento de la gobernanza comunitaria para garantizar un beneficio más amplio para la protección de la comunidad y de los bosques
(4) Incremento de la capacidad de trazabilidad y procesamiento del procesamiento local.</t>
  </si>
  <si>
    <t>Las ACR cuentan con Organizaciones Locales de Vigilancia (OLV) que aseguran la conservación de los recursos naturales. La intervención provee:
- Fortalecimiento de centros de vigilancia comunal implementados
- Fortalecimiento organizacional (actualización de sus juntas directivas, estatutos, acuerdos, manejo de documentos, entre otros).
- Fortalecimiento de las organizaciones en el Procedimiento Administrativo Sancionador (PAS)</t>
  </si>
  <si>
    <t>La ZF es la determinación de las potencialidades del bosque para asignar las categoría que permitan aprovechar los recursos forestales y de fauna silvestre de manera sostenible. Loreto ya cuenta con el Modulo I aprobado y en formulación el Modulo II. Se estima concluir los 2 módulos faltantes de la ZF en el año 2023.</t>
  </si>
  <si>
    <t>Manejo de fondos de fideicomiso para habilitación de vías y carreteras (caminos rurales, entre otros)</t>
  </si>
  <si>
    <t>Participación de las comunidades en el control y vigilancia</t>
  </si>
  <si>
    <t xml:space="preserve">1. Colocación de hitos físicos. 
2. Redimensionamiento del BPP.  
3. Incluir la ampliación de comunidades (ya hay una gran mayoría de comunidades tituladas pero hay 24 (en el Napo) que aún están en proceso de ampliación. 
4. Considerar el tiempo de los comuneros que van a acompañar el proceso a través de viáticos pues dejan de hacer sus propias actividades que les dan sustento por varios días.    </t>
  </si>
  <si>
    <t xml:space="preserve">1. Participar de los talleres previos para que puedan evitar conflictos entre comunidades, aportando en los límites reales de las comunidades. </t>
  </si>
  <si>
    <t>1. Las comunidades pueden aportar con sus conocimientos ancestrales del ecosistema. 
2. Aportan con su interés y motivación para que la actividad sea sostenible. 
3. Es importante la retroalimentación de experiencias y actividades entre ccnn.</t>
  </si>
  <si>
    <t xml:space="preserve">1. Que las invitaciones que se hagan incluyan expresamente a mujeres. </t>
  </si>
  <si>
    <t>1. Que los líderes que ya han prestado su servicio a la comunidad participen de la organización del contenido de los talleres y cursos.</t>
  </si>
  <si>
    <t xml:space="preserve">El aporte de las comunidades se da a través del recurso humano, las comunidades pueden ayudar a la instalación, manejo y mantenimiento de los paneles. Se puede conformar grupos de comuneros y comuneras que conformen parte del proyecto y capacitarles. </t>
  </si>
  <si>
    <t xml:space="preserve">Reforzar a las comunidades que ya vienen protegiendo y conservando sus ecosistemas </t>
  </si>
  <si>
    <t>1. La ccnn vienen protegiendo y conservando el bosque y sus recursos, este tiene que ser un incentivo para que los programas les den preferencia. 
2. Se debe ampliar a más comunidades como en la zona del Napo. 
3. Que las comunidades que tengan deuda con OSINFOR puedan participar teniendo en cuenta que estas han contraído la deuda de manera involuntaria.</t>
  </si>
  <si>
    <t xml:space="preserve">Riesgos sociales: 
Las comunidades deben recibir información de manera amigable sobre los compromisos que deben cumplir, de otro modo el riesgo es que las comunidades no tengan éxito en esta actividad.   </t>
  </si>
  <si>
    <t xml:space="preserve">Que sean diseñados con la misma comunidad que son quienes conocen los potenciales. </t>
  </si>
  <si>
    <t>Actualmente participan activamente entre hombres y mujeres</t>
  </si>
  <si>
    <t xml:space="preserve">Pueden mejorar los hijuelos de las plantas y plantones. </t>
  </si>
  <si>
    <t>Normalmente las mujeres participan en este tipo de proyecto ya sea en mantenimiento y comercialización</t>
  </si>
  <si>
    <t xml:space="preserve">1. Incluir los costos de transporte. 
2. Estudiar previamente la capacidad de las tierras de la zona en donde se realice el proyecto. 
3. Trabajar desde el diseño de la mano de la comunidad para conocer las potencialidades de la actividad. 
4. Buscar que sea a largo plazo para que el proyecto este vigente en la parte mas importante que es el momento de la producción, que justo esta en medio del proceso (normalmente los capacitadores van al inicio y al final del proyecto) </t>
  </si>
  <si>
    <t>1.Incluir la inscripción en Registros Públicos. 
2.  Al igual que con el proyecto del PEDICP, debería de implementarse una caseta en dónde los ingenieros del proyecto vivieron durante el periodo que duró el mismo, de modo que las y los comuneros pueden acudir en cualquier momento ante cualquier duda. 
3. Incorporar los costos de transporte, que son costos muy altos.</t>
  </si>
  <si>
    <t>Deforestación de plantaciones naturales</t>
  </si>
  <si>
    <t>Reposición (reforestación) de plantaciones naturales
Mercado
Capacitación
Darle otros usos a parte del tallo</t>
  </si>
  <si>
    <t>Las mujeres deben ser socias en este proyecto</t>
  </si>
  <si>
    <t>Si no se reforestan podría acabarse las plantaciones naturales</t>
  </si>
  <si>
    <t>Los recursos naturales
Autoridades deben estar informadas</t>
  </si>
  <si>
    <t>Equipamiento y planta de transformación
Capacitación
Reponer las plantaciones naturales</t>
  </si>
  <si>
    <t>Las mujeres participan en todo el proceso (cosecha, identificación de las zonas)</t>
  </si>
  <si>
    <t>El trabajo de la mujer y varón es el mismo en este tipo de proyectos</t>
  </si>
  <si>
    <t>COLOVIPAS</t>
  </si>
  <si>
    <t>Involucrar a las mujeres en el proceso</t>
  </si>
  <si>
    <t>Integral con tema de salud y educación
Prevención e inductiva en valores y educación sexual</t>
  </si>
  <si>
    <t>Mal uso de la información de la educación sexual
Fortalecer a los adolescentes e informar a los padres sobre el trabajo</t>
  </si>
  <si>
    <t>Sostenibilidad y mantenimiento del ACP</t>
  </si>
  <si>
    <t>Visita técnicas
Acompañamiento
Capacitación</t>
  </si>
  <si>
    <t>Asistencia Técnica
Fondos disponibles</t>
  </si>
  <si>
    <t>Deforestación por agricultura migratoria por los colindantes
Usurpación del predio por colindante
Desconocimiento de los colindantes por existencia de la ACP</t>
  </si>
  <si>
    <t>Proyectos deben durar mas de un año, para poder consolidar los procesos
Capacitación constante</t>
  </si>
  <si>
    <t>Extracción de RRNN por parte de terceros de forma inadecuada
Conflicto entre comuneros y personas externas</t>
  </si>
  <si>
    <t>Mujeres participan en diferentes etapas del proceso</t>
  </si>
  <si>
    <t>Asistencia Técnica
Mercado
Valor agregado de productos</t>
  </si>
  <si>
    <t>Mujeres participan en todo el proceso</t>
  </si>
  <si>
    <t>Participación de las comunidades en el control y vigilancia
Cuidado del bosque</t>
  </si>
  <si>
    <t>Participación de las comunidades en el control y vigilancia
Cuidado del lagos y cochas</t>
  </si>
  <si>
    <t>Participación de las comunidades en el control y vigilancia
Cuidado del lagos, cochas y el bosque</t>
  </si>
  <si>
    <t>Planes de Manejo
Reforestación y su monitoreo
Valor agregado de productos</t>
  </si>
  <si>
    <t>Sostenibilidad del proyecto
Continuidad de los comuneros</t>
  </si>
  <si>
    <t>Acompañamiento técnico
Campaña de difusión a todo nivel
Asociatividad con empresas privadas
Infraestructura básica</t>
  </si>
  <si>
    <t>Mayor participación de mujeres, asegurar cuota de participación</t>
  </si>
  <si>
    <t>Conocimientos de los comuneros</t>
  </si>
  <si>
    <t>Asistencia técnica
Capacitación y sensibilización de los comuneros
Difusión y socialización de las actividades del Comité de Gestión</t>
  </si>
  <si>
    <t>Asistencia Técnica
Mercado
Campaña de difusión a todo nivel
Valor agregado de productos</t>
  </si>
  <si>
    <t>Mantenimiento de los lugares de extracción de los recursos
Compromiso de los asociados</t>
  </si>
  <si>
    <t>Establecer cuota de participación de mujeres para asegurar su presencia</t>
  </si>
  <si>
    <t>Sostenibilidad de los procesos</t>
  </si>
  <si>
    <t>Compromiso de los participantes</t>
  </si>
  <si>
    <t>Pasantías a otras áreas.
Capacitación a la población 
Socialización y difusión de las actividades</t>
  </si>
  <si>
    <t>Mujeres participan en los procesos</t>
  </si>
  <si>
    <t>Pasantías a otras áreas.
Capacitación a la población
Acompañamiento técnico</t>
  </si>
  <si>
    <t>Transporte, actas de intervención, telefonía y combustible
Campañas de difusión y socialización</t>
  </si>
  <si>
    <t>Asistencia técnica
Capacitación y sensibilización de los comuneros
Difusión y socialización de las actividades del Comité de Gestión
Pasantías cortas a otras ANPs</t>
  </si>
  <si>
    <t>Compromiso de los comuneros</t>
  </si>
  <si>
    <t>Financiamiento para sostenibilidad del proceso
Recambio de comuneros  para que no participen ellos mismos</t>
  </si>
  <si>
    <t>Participación a traves de vigilancia comunitaria</t>
  </si>
  <si>
    <t>Capacitación, implementación con materiales y equipos
Apoyo en la comunicación constante haciendo control y vigilancia</t>
  </si>
  <si>
    <t>Acompañamiento constante</t>
  </si>
  <si>
    <t>Acompañamiento técnico constante</t>
  </si>
  <si>
    <t>Capacitación para mantenimiento de los equipos</t>
  </si>
  <si>
    <t>Socialización de los limites con los colindantes</t>
  </si>
  <si>
    <t>Positivo. Habrá más control y beneficio en las comunidades organizadas.
Algunos hombres son machistas que pueden prohibir la participación de sus mujeres</t>
  </si>
  <si>
    <t>Las mujeres participan igual que los hombres</t>
  </si>
  <si>
    <t>Población comprometida
Bosques conservados</t>
  </si>
  <si>
    <t>Mal manejo de fondos
Conflictos entre comuneros</t>
  </si>
  <si>
    <t>Bosques, ríos, actividades propias de las comunidades, otros</t>
  </si>
  <si>
    <t>Proyectos deben durar mas de un año, para poder consolidar los procesos
Capacitación constante
Combustible, vivieres y movilidad (bote y motor)</t>
  </si>
  <si>
    <t>Áreas donde se reforestaran</t>
  </si>
  <si>
    <t>Participación a través de vigilancia comunitaria</t>
  </si>
  <si>
    <t>Acompañamiento constante in situ mientras dure el proyecto</t>
  </si>
  <si>
    <t>Ocupar el territorio adecuadamente y con ello mejorar la vida de la población.</t>
  </si>
  <si>
    <t>Aprovechamiento de purmas y áreas degradadas</t>
  </si>
  <si>
    <t>Proyectos exclusivos para mujeres (transformación)
La participación de las mujeres debe ser tan igual que los hombres en planes de negocios para que conozcan
Participación en la cosecha, la pesca y la mano de obra en la chacra.</t>
  </si>
  <si>
    <t>Participación de las ccnn en el proyecto
Que los conocimientos tecnológicos dialoguen con los conocimientos ancestrales.</t>
  </si>
  <si>
    <t>Aportes de los comuneros con su conocimiento</t>
  </si>
  <si>
    <t>No hay riesgos
Ayuda a que el agricultor a utilizar tecnologías.
Utilización de áreas degradadas y deforestadas</t>
  </si>
  <si>
    <t>Acompañamiento técnico constante
Capacitación a jóvenes</t>
  </si>
  <si>
    <t>Que participen mujeres de todas las edades, preferiblemente jóvenes</t>
  </si>
  <si>
    <t>Mayor acompañamiento en las comunidades
Capacitación en diferentes temas que ayuden a manejar adecuadamente los fondos
BPP redimensionados</t>
  </si>
  <si>
    <t>Que la comunidad se comprometa a ceder el terreno para dicho lugar de construcción.</t>
  </si>
  <si>
    <t>Mayor apoyo en temas de salud
Profesores bilingües de la misma lengua</t>
  </si>
  <si>
    <t>En caso de venir profesores que no hablan la misma lengua, los niños no aprenderán nada</t>
  </si>
  <si>
    <t>Prácticas de Educación y Salud que se recogen sobre los conocimientos ancestrales de la población indígena 
Asegurar el acceso de mujeres a los servicios en una cifra no menor al 50% del total de beneficiarios</t>
  </si>
  <si>
    <t>Conflictos entre los custodios e infractores</t>
  </si>
  <si>
    <t>Financiamiento
Capacitación y acompañamiento constante
Implementación a los custodios forestales</t>
  </si>
  <si>
    <t>Proponer proyecto de mujeres custodios diferenciado</t>
  </si>
  <si>
    <t>Acompañamiento constante
Fondos semillas rotatorios para el financiamiento de las actividades</t>
  </si>
  <si>
    <t>Compromiso de los comuneros
Conocimiento de la zona</t>
  </si>
  <si>
    <t>Sostenibilidad de las concesiones de conservación</t>
  </si>
  <si>
    <t>Ampliación de frontera agrícola
Deforestación</t>
  </si>
  <si>
    <t>Aportes de los comuneros con su conocimiento
Purmas
Compromiso para sus parcelas</t>
  </si>
  <si>
    <t>Acompañamiento constante mientras dure el proyecto
Valor agregado</t>
  </si>
  <si>
    <t>Conflictos entre colindantes</t>
  </si>
  <si>
    <t>Socialización de los limites con los colindantes
Asambleas para dar a conocer el proceso</t>
  </si>
  <si>
    <t>Acompañamiento constante
Financiamiento</t>
  </si>
  <si>
    <t>Purmas
Compromiso para realizar el trabajo</t>
  </si>
  <si>
    <t>Acompañamiento constante
Financiamiento
Transporte</t>
  </si>
  <si>
    <t>Realizando práctica demostrativa y mantenimiento</t>
  </si>
  <si>
    <t>Conocimientos de los comuneros
Purmas
Compromiso para realizar el trabajo</t>
  </si>
  <si>
    <t>Mercado
Producción para poder cumplir con la demanda
Mayor organización de mujeres para transformación</t>
  </si>
  <si>
    <t>Socias de las organizaciones y en el proceso de transformación como el chocolate Ticuna</t>
  </si>
  <si>
    <t>Este proyecto tiene como propósito recuperar 1000 hectáreas de bosque en 40 comunidades del bajo amazonas, en los distritos de San Pablo y Pebas.
Esta intervención comprende:
i) Identificación terrenos a intervenir 
ii) Preparación de plantones
iii) Sembrado de plantones 
iv) Monitoreo de las plantaciones</t>
  </si>
  <si>
    <t>Planes de manejo para asegurar su aprovechamiento
Monitoreo de la reforestación
Planta de transformación para darle valor agregado</t>
  </si>
  <si>
    <t>Conocimiento de los comuneros
Compromiso del trabajo</t>
  </si>
  <si>
    <t>Transporte
Capacidad de las tierras 
Proyectos con sostenibilidad financiera
Apoyo directo a los comuneros</t>
  </si>
  <si>
    <t>Transporte
Capacidad de las tierras 
Proyectos con sostenibilidad financiera
Mercado</t>
  </si>
  <si>
    <t>Transporte
Capacidad de las tierras 
Proyectos con sostenibilidad financiera
Apoyo directo a los comuneros
Mercado</t>
  </si>
  <si>
    <t>Transporte
Capacidad de las tierras 
Proyectos con sostenibilidad financiera
Reforestación y su monitoreo
Mercado</t>
  </si>
  <si>
    <t>Capacitación para los guías turísticos
Difusión y socialización para atraer turistas</t>
  </si>
  <si>
    <t>Conocimientos ancestrales
Conocimiento de la zona</t>
  </si>
  <si>
    <t>El narcotráfico
El ornato de la ciudad
Seguridad</t>
  </si>
  <si>
    <t>Mejorar la organización de los transportes
Capacitación para los guías turísticos
Difusión y socialización para atraer turistas</t>
  </si>
  <si>
    <t>Desarrollando actividades productivas
Productos de valor agregado del cacao</t>
  </si>
  <si>
    <t>Acompañamiento constante
Implementación de una oficina en Caballococha</t>
  </si>
  <si>
    <t>Desarrollando todas las actividades</t>
  </si>
  <si>
    <t>Conocimientos ancestrales
Conocimiento de la zona
Desarrollando todas las actividades</t>
  </si>
  <si>
    <t>Implementación de la Oficina de DIREPRO en Caballococha
Implementación de las Sedes en la San Pablo, Isla Santa Rosa y Pebas</t>
  </si>
  <si>
    <t>Idiosincrasia de la población</t>
  </si>
  <si>
    <t>Sostenibilidad de implementación del proyecto por temas financieros
Pocas ganancias económicas</t>
  </si>
  <si>
    <t>Transporte
Mercado
Transformación (valor agregado)
Implementación de PROMAPES
Fortalecimiento e implementación del OSPA José Olaya</t>
  </si>
  <si>
    <t>Sostenibilidad de implementación del proyecto por temas financieros
Cochas y ríos con pocos peces
Contaminación de la laguna de Caballococha por productos usados en el narcotráfico</t>
  </si>
  <si>
    <t>Fortalecimiento e implementación del OSPA José Olaya
Implementación de Promapes</t>
  </si>
  <si>
    <t>Cochas y ríos con pocos peces
Sedimentación de la laguna de Caballococha
Contaminación de la laguna de Caballococha por productos usados en el narcotráfico</t>
  </si>
  <si>
    <t>Cochas y ríos con pocos peces</t>
  </si>
  <si>
    <t>Proyectos deben durar mas de un año, para poder consolidar los procesos
Capacitación constante
Combustible, víveres y movilidad (bote y motor)</t>
  </si>
  <si>
    <t>Capacitación, implementación con materiales y equipos
Asistencia tecnica continua</t>
  </si>
  <si>
    <t>Las mujeres participaran en el mantenimiento de las parcelas</t>
  </si>
  <si>
    <t>Asistencia técnica durante todo el proceso
Implementación con materiales y equipos</t>
  </si>
  <si>
    <t>Las mujeres participan en todo el proceso</t>
  </si>
  <si>
    <t>Conocimientos de los comuneros
Áreas donde se desarrollará el proyecto</t>
  </si>
  <si>
    <t>Seguridad</t>
  </si>
  <si>
    <t>Asistencia técnica
Acompañamiento a las organizaciones</t>
  </si>
  <si>
    <t>Ampliación de frontera agrícola
Deforestación
Extractores de madera de Colombia</t>
  </si>
  <si>
    <t>Mujeres deben conocer el proceso</t>
  </si>
  <si>
    <t>Incluir ganaderas y piscigranjas
Mercado (local y a las localidades cercanas de Colombia)</t>
  </si>
  <si>
    <t>Implementación de la Oficina de DIREPRO</t>
  </si>
  <si>
    <t>Materiales y equipos
Capacitación
Seguros de vida
Transporte, actas de intervención, telefonía y combustible</t>
  </si>
  <si>
    <t>Las mujeres pueden participar en todo el proceso</t>
  </si>
  <si>
    <t>Fondos semillas con financiamiento
Mercado</t>
  </si>
  <si>
    <t>Compromiso de las organizaciones</t>
  </si>
  <si>
    <t>Financiamiento para sostenibilidad del proceso
Desanimo de comuneros</t>
  </si>
  <si>
    <t>Implementaos (mapas, materiales y equipos)
Acompañamiento constante</t>
  </si>
  <si>
    <t>Capacitación y acompañamiento 
Asistencia técnica
Campañas de difusión y socialización
Asociatividad con empresas turísticas</t>
  </si>
  <si>
    <t>Conocimiento de las especies Forestales 
Áreas para el trabajo</t>
  </si>
  <si>
    <t>Bosque conservado
Comuneros comprometidos
Cultura oriunda
Trabajan en TRC
Guías locales</t>
  </si>
  <si>
    <t>Identificación de espacios potenciales para desarrollar la actividad
Compromiso de los comuneros</t>
  </si>
  <si>
    <t>Acompañamiento constante
Fondos semillas rotatorios para el financiamiento de las actividades
Articulación y permanencia del mercado</t>
  </si>
  <si>
    <t>Socialización del proyecto a las mujeres</t>
  </si>
  <si>
    <t>Formalización de la tierra</t>
  </si>
  <si>
    <t>Deforestación
Ampliación de frontera agrícola</t>
  </si>
  <si>
    <t xml:space="preserve">Personal especializado
Acompañamiento permanente
</t>
  </si>
  <si>
    <t>Cambio climático
Plagas
Conflictos con taladores ilegales
Deforestación o cambio de uso de tierra
Mala administración
Huelgas</t>
  </si>
  <si>
    <t>Territorios saneados
Participación eficiente de los Poblaciones indígenas.</t>
  </si>
  <si>
    <t>Profesional especializado
Acompañamiento permanente</t>
  </si>
  <si>
    <t>Falta de presupuesto
Huelgas y protestas</t>
  </si>
  <si>
    <t>Falta de presupuesto
Cambio permanente de los funcionarios.</t>
  </si>
  <si>
    <t>Participación activa de las instituciones involucradas
Acompañamiento permanente</t>
  </si>
  <si>
    <t>Delincuencia
Trata de personas</t>
  </si>
  <si>
    <t>Asociatividad con empresas privadas
Campañas de difusión y socialización
Fortalecimiento de la organización de mujeres</t>
  </si>
  <si>
    <t>Lideran el proceso</t>
  </si>
  <si>
    <t>Conflictos internos</t>
  </si>
  <si>
    <t xml:space="preserve">Presencia activa de la organización </t>
  </si>
  <si>
    <t>Asegurar la participación de cuota de mujeres y jóvenes indígenas</t>
  </si>
  <si>
    <t>Profesional especializado
Acompañamiento permanente a las organizaciones indígenas
Mayor capacitación en temas financieros</t>
  </si>
  <si>
    <t>Falta de presupuesto
No participación de los pueblos indígenas
Bosques no conservados
Cultivos ilícitos</t>
  </si>
  <si>
    <t>Capacitación a la población en su conjunto en diferentes temas (atención de turistas, ornato y limpieza)
Acompañamiento permanente de profesionales idóneos</t>
  </si>
  <si>
    <t>Conflictos con organizaciones de turismo</t>
  </si>
  <si>
    <t>Inversión
Acompañamiento constante mientras dure el proyecto
Valor agregado
Capacitaciones y charlas de manejo forestal</t>
  </si>
  <si>
    <t>Profesionales capacitados
Socialización de los limites con los colindantes
Asambleas para dar a conocer el proceso</t>
  </si>
  <si>
    <t>Especialistas
Equipos
Movilidades
Maquinarias
Almacenes
Procesadores
Acompañamiento constante</t>
  </si>
  <si>
    <t>Mercado
Transporte
Acompañamiento constante</t>
  </si>
  <si>
    <t>Salidas de campo para supervisión y vigilancia permanente</t>
  </si>
  <si>
    <t>Asistencia legal para formalizar a los productores pesqueros</t>
  </si>
  <si>
    <t>Seguimiento y monitoreo en la cadena productiva.
Articulación con el mercado</t>
  </si>
  <si>
    <t>Monitoreo de cochas</t>
  </si>
  <si>
    <t>Participación activa en la elaboración de diagnostico para los estudios y planes de las cadenas de valor</t>
  </si>
  <si>
    <t>Sostenibilidad de implementación del proyecto por temas financieros
Cochas y ríos con pocos peces</t>
  </si>
  <si>
    <t>Ventanilla diferenciada para Pueblos Indígenas
Reconocimiento de Territorio Integral de los pueblos Indígenas
Titulación comunal por territorio</t>
  </si>
  <si>
    <t>Compromiso de las federaciones para reconocer gobiernos territorios autónomos por pueblos.</t>
  </si>
  <si>
    <t>La mujer participa en todo el proceso</t>
  </si>
  <si>
    <t>Acompañamiento permanente en los pueblos</t>
  </si>
  <si>
    <t>Acompañamiento permanente en los pueblos
Capacitación constante</t>
  </si>
  <si>
    <t>Áreas para el manejo agropecuario</t>
  </si>
  <si>
    <t xml:space="preserve"> </t>
  </si>
  <si>
    <t xml:space="preserve">Cubrir el espacio geográfico de la provincia al 100%
Profesionales especializados para las capacitaciones
Visitas de asistencia técnica mínimo una o dos veces al mes hasta la comercialización
Asistente técnicos capacitados </t>
  </si>
  <si>
    <t xml:space="preserve">Cubrir el espacio geográfico de la provincia al 100%
Profesionales especializados para las capacitaciones
Visitas de asistencia técnica
Asistente técnicos capacitados </t>
  </si>
  <si>
    <t>Falta de comercio libre hacia Ecuador</t>
  </si>
  <si>
    <t>Acompañamiento y asistencia técnica
Equipamiento e implementación</t>
  </si>
  <si>
    <t>Requiere involucrar a mujeres en los proyectos</t>
  </si>
  <si>
    <t>Asesoría técnico legal
Asistencia técnica
Campaña de difusión y socialización
Merchandising</t>
  </si>
  <si>
    <t>Voluntad política
Capacitación
Acompañamiento técnico</t>
  </si>
  <si>
    <t>Participación
Involucrarse en el manejo de los recursos
Conservación de nuestros recursos</t>
  </si>
  <si>
    <t>Participación en el proceso de formación de Comités de Vigilancia
Responsabilidad, tranquilidad y respeto</t>
  </si>
  <si>
    <t>Presión sobre los recursos del bosque
Conflictos con ilegales</t>
  </si>
  <si>
    <t>Conflictos entre comunidades colindantes.
Afectación de la cultura de hermanos nativos si es que no se hace un trabajo de campo adecuado para ver los limites. 
Es necesario constatar in situ la existencia de las comunidades solicitantes de reconocimiento ya que con el solo reconocimiento pueden acceder a permisos de aprovechamiento forestal</t>
  </si>
  <si>
    <t>Las mujeres deben participar en todo el proceso</t>
  </si>
  <si>
    <t>Conocimiento tradicional</t>
  </si>
  <si>
    <t>Migración
Agricultura migratoria
Deforestación</t>
  </si>
  <si>
    <t>Control y vigilancia
Acompañamiento continuo y asistencia técnica</t>
  </si>
  <si>
    <t>Las mujeres participan en este tipo de proyectos activamente</t>
  </si>
  <si>
    <t>Migración
Agricultura migratoria
Deforestación
Conflictos entre comuneros
Mal manejo de fondos</t>
  </si>
  <si>
    <t xml:space="preserve">Asegurar que se de con el acuerdo de las comunidades respetando sus usos y costumbres </t>
  </si>
  <si>
    <t>Ordenamiento de los servicios básicos
Mantenimiento de infraestructura 
Capacitación</t>
  </si>
  <si>
    <t>Voluntad política
Respetar las costumbres de la población</t>
  </si>
  <si>
    <t>Participación de mujeres y jóvenes</t>
  </si>
  <si>
    <t>Mano de obra
Áreas para el manejo de este tipo de proyectos</t>
  </si>
  <si>
    <t>Capacitación
Infraestructura
Implementación de botiquines</t>
  </si>
  <si>
    <t>Mano de obra
Material de la zona</t>
  </si>
  <si>
    <t>Muchas necesidades de salud y educación que no se ha solucionado</t>
  </si>
  <si>
    <t>Acompañamiento de las autoridades</t>
  </si>
  <si>
    <t>Otros proyectos que incluya mayores extensiones
Acompañamiento constante y asistencia técnica</t>
  </si>
  <si>
    <t>Utilización de especies forestales que no crecen en esta parte
Plagas
Continuidad del proyecto</t>
  </si>
  <si>
    <t>Compromiso de los comuneros
Áreas para hacer el manejo
Mantenimiento de las parcelas</t>
  </si>
  <si>
    <t>Aparición de delincuencia
Contaminación</t>
  </si>
  <si>
    <t>Hospitalidad
Mano de obra
Material de la zona
Tranquilidad</t>
  </si>
  <si>
    <t xml:space="preserve">Realizar infraestructura en armonía con el entorno
Mano de obra
Capacitación  </t>
  </si>
  <si>
    <t>Las mujeres lidera el proceso</t>
  </si>
  <si>
    <t>Asociatividad con empresas privadas para el mercado
Campañas de difusión y socialización
Capacitación para mejorar la calidad de los productos</t>
  </si>
  <si>
    <t>Conflictos por ingresos económicos</t>
  </si>
  <si>
    <t>Capacitar a mas personas el lenguaje Shawi
Promoción del idioma y cultura</t>
  </si>
  <si>
    <t>Las mujeres pueden participar con artesanías, alimentación y todo tipo de servicios</t>
  </si>
  <si>
    <t>Ampliación de frontera agrícola
Roce y quema de bosque</t>
  </si>
  <si>
    <t>Acompañamiento constante
Asistencia para el mercado
Ferias</t>
  </si>
  <si>
    <t>Sostenibilidad financiera para implementar las actividades
Concesionarios que abandonen el proceso</t>
  </si>
  <si>
    <t>Acompañamiento constante
Mercado y buenos precios</t>
  </si>
  <si>
    <t>Agricultura migratoria</t>
  </si>
  <si>
    <t>Acompañamiento continuo</t>
  </si>
  <si>
    <t>Aprovechamiento de purma y bajiales</t>
  </si>
  <si>
    <t>Acompañamiento continuo
Mercado local (ferias)</t>
  </si>
  <si>
    <t>Acompañamiento constante y asistencia técnica</t>
  </si>
  <si>
    <t>Costos elevados de alimentos</t>
  </si>
  <si>
    <t>Asistencia Técnica
Fondos disponibles
Acompañamiento continuo
Frigoríficos</t>
  </si>
  <si>
    <t>Compromiso de los piscicultores</t>
  </si>
  <si>
    <t>Costos elevados de alimentos
Calidad del agua
Tecnología para el manejo de paiche
Manejo de la carne</t>
  </si>
  <si>
    <t>Mantenimiento constante</t>
  </si>
  <si>
    <t>Inundación
Lluvias</t>
  </si>
  <si>
    <t>Compromiso del GORE Loreto y de las municipalidades</t>
  </si>
  <si>
    <t>Compromiso de la población</t>
  </si>
  <si>
    <t>Compromiso de la organización
Control y vigilancia
Técnicas de manejo</t>
  </si>
  <si>
    <t>Acompañamiento continuo
Incentivos financieros
Asociatividad</t>
  </si>
  <si>
    <t>Tala de aguajales</t>
  </si>
  <si>
    <t>Las mujeres pueden participar en todo la actividad</t>
  </si>
  <si>
    <t>Conocimiento ancestrales
Compromiso de la población</t>
  </si>
  <si>
    <t>Difusión y socialización
Cursos para incentivar la lengua en la población</t>
  </si>
  <si>
    <t>Asistencia Técnica
Mercado y asociatividad con empresas privadas
Campañas de difusión de las artesanías
Valor agregado de productos</t>
  </si>
  <si>
    <t>Perdida de la identidad
Jóvenes no quieren valorar las costumbres</t>
  </si>
  <si>
    <t>Asesoría técnico legal
Campaña de difusión y socialización
Merchandising</t>
  </si>
  <si>
    <t>Capacitación
Acompañamiento técnico
Implementación con equipos y materiales a las organizaciones
Incentivos financieros</t>
  </si>
  <si>
    <t>Presión sobre los recursos del bosque
Ilegales
Conflictos y enfrentamiento con extractores ilegales</t>
  </si>
  <si>
    <t>Acompañamiento técnico (Planes de Manejo)
Implementación con equipos y materiales a las organizaciones
Incentivos financieros</t>
  </si>
  <si>
    <t>Acompañamiento continuo
Diversificación de actividades hasta la producción de los cultivos</t>
  </si>
  <si>
    <t>Presión sobre los recursos del bosque
Ilegales
Conflictos y enfrentamiento</t>
  </si>
  <si>
    <t>Participación e involucramiento de la población en el manejo del aguaje
Conservación de aguajales</t>
  </si>
  <si>
    <t>Participación e involucramiento en el manejo de los recursos
Conservación de nuestros recursos</t>
  </si>
  <si>
    <t>Presión sobre los aguajales</t>
  </si>
  <si>
    <t>Acompañamiento técnico
Implementación con equipos y materiales a las organizaciones
Incentivos financieros</t>
  </si>
  <si>
    <t>Ya existe infraestructura
 Podría afectar el ecosistema 
Podría afectar a las comunidades
Inseguridad y asaltos</t>
  </si>
  <si>
    <t>Zona turística y accesibilidad
Hospitalidad
Comida y artesanías</t>
  </si>
  <si>
    <t>Acompañamiento técnico
Implementación con equipos y materiales a las organizaciones
Incentivos financieros
Transporte y mercado</t>
  </si>
  <si>
    <t>Fortalecimiento de organizaciones comunales
Asociatividad con empresas privadas
Promoción de turismo interno</t>
  </si>
  <si>
    <t>Cerca a Iquitos y fácil acceso
Comunidades comprometidas y organizadas</t>
  </si>
  <si>
    <t>Presión sobre los RRNN</t>
  </si>
  <si>
    <t>Participación de la población
Compromisos entre la población e instituciones</t>
  </si>
  <si>
    <t>Muchos visitantes
Destrucción de los hábitats
Contaminación (residuos sólidos)
Incremento de venta ambulatoria</t>
  </si>
  <si>
    <t>Asistencia técnica
Campañas de difusión, capacitación y sensibilización 
Incentivos financieros</t>
  </si>
  <si>
    <t>Contaminación de las cabeceras de los ríos
Dragueros</t>
  </si>
  <si>
    <t>Acompañamiento técnico
Implementación con equipos y materiales a las organizaciones
Mercado</t>
  </si>
  <si>
    <t>Presión sobre la fauna silvestre</t>
  </si>
  <si>
    <t xml:space="preserve">1. Colocación de hitos físicos. 
2. Redimensionamiento del BPP.  
3. Considerar el tiempo de los comuneros que van a acompañar el proceso a través de viáticos pues dejan de hacer sus propias actividades que les dan sustento por varios días.    </t>
  </si>
  <si>
    <t>Mantenimiento de los circuitos turísticos.
Capacitaciones al personal nuevo  y/rotativo
Campañas de difusión (merchandising)</t>
  </si>
  <si>
    <t>Sostenibilidad financiera (Inversión)
Acompañamiento constante mientras dure el proyecto
Valor agregado
Capacitaciones y charlas de manejo forestal</t>
  </si>
  <si>
    <t>Social: conflicto con dueños colindantes
Ambiental: entrega indiscriminada de títulos</t>
  </si>
  <si>
    <t>1. Proyectos deben ser a largo plazo (por lo menos 3 años de acompañamiento). 
2. Es necesario se incluya etapas de evaluación, para poder evaluar cada etapa (la primera, el mercado; la segunda, la producción, y la última la autosostenibilidad del proyecto).  
3. Los proyectos se debe comenzar con un mercado asegurado (mercado comunal, local y luego crezca). Por ejemplo ferias comunales. Las mujeres participarían activamente en los mercados locales ya que no es necesario que dejen sus hogares y a los hijos. Seleccionar a algunas familias para realizar planes pilotos lo cual podría ser motivacional para el resto de familias comunales. 
4. Es necesario que se incluya el apoyo técnico para asignar precios a sus productos.</t>
  </si>
  <si>
    <t xml:space="preserve">El riesgo social: Si es que el proyecto queda inconcluso o si no es diseñado con las comunidades. Al no estar muy capacitados pueden abandonar el proyecto o puede no haber continuidad. </t>
  </si>
  <si>
    <r>
      <rPr>
        <b/>
        <sz val="9.5"/>
        <rFont val="Arial"/>
        <family val="2"/>
      </rPr>
      <t xml:space="preserve">Riesgo social: 
</t>
    </r>
    <r>
      <rPr>
        <sz val="9.5"/>
        <rFont val="Arial"/>
        <family val="2"/>
      </rPr>
      <t xml:space="preserve">Si la comunidad no esta bien informada podría generar divisionismo. 
Semillas que traen de otros lados no producen en la zona y generan descontento en la comunidad. 
Que no sean transgénicas para que no afecten la salud. 
Las ccnn están acostumbradas a trabajar en la minga, el modo de trabajo que traería el proyecto podría variar el modo de trabajo que tienen. No se debe promover cambios de actitudes y costumbres tradicionales. 
Es importante promover productos locales, de lo contrario se puede generar un perjuicio a los mismos. 
</t>
    </r>
    <r>
      <rPr>
        <b/>
        <sz val="9.5"/>
        <rFont val="Arial"/>
        <family val="2"/>
      </rPr>
      <t>Riesgo ambiental</t>
    </r>
    <r>
      <rPr>
        <sz val="9.5"/>
        <rFont val="Arial"/>
        <family val="2"/>
      </rPr>
      <t xml:space="preserve">: 
No se debe impulsar cultivos que necesiten insecticidas. </t>
    </r>
  </si>
  <si>
    <t>Tanto varones como mujeres trabajan de manera conjunta. Tienen un reglamento que cumplir, con los días que hay que trabajar por ejemplo martes y viernes ayudando en todas las parcelas. La Asociación del Alto Napo cuenta con 5 mujeres y 15 hombres porque pensaron inicialmente que sería un trabajo pesado y demandante. Tras esta experiencia se puede buscar  fomentar la asociatividad de mujeres.</t>
  </si>
  <si>
    <t>Riesgo social: En el caso de la asociación del Alto Napo, para el 2021 el proyecto habrá concluido y sienten incertidumbre al saber como continuaran solos.</t>
  </si>
  <si>
    <t xml:space="preserve">Se realizan mingas en donde toda la comunidad participa. Además los asociados trabajan rotativamente en los cultivos de cada asociado. Esta previsto que la comunidad también se beneficie de las ventas. </t>
  </si>
  <si>
    <t>Las plantaciones de palma aceitera genera deforestación de grandes extensiones</t>
  </si>
  <si>
    <t>Ampliación de frontera para pastos
Deforestación</t>
  </si>
  <si>
    <t>Acompañamiento permanente</t>
  </si>
  <si>
    <t>Asistencia Técnica a los pescadores</t>
  </si>
  <si>
    <t>Pescadores informales
Incumplimiento de las normas
Pescados contaminados</t>
  </si>
  <si>
    <t>Campañas de difusión y merchandising</t>
  </si>
  <si>
    <t>Capacitación de la población lugareña para su cuidado
Campañas de difusión y merchandising</t>
  </si>
  <si>
    <t>Campañas de difusión y merchandising
Promoción para los visitantes locales</t>
  </si>
  <si>
    <t>Abarca los distritos de la provincia de Alto Amazonas: Balsapuerto, Jeberos, Lagunas, Santa Cruz, Teniente López Rojas y Yurimaguas.</t>
  </si>
  <si>
    <t>Promoción de la cadena de valor de cultivos de especies nativas (palmito-pijuayo y barbasco)</t>
  </si>
  <si>
    <t>Proyecto piloto para aprovechamiento productivo de especies forestales maderables</t>
  </si>
  <si>
    <t>Promoción de la cadena de valor del palmito-pijuayo</t>
  </si>
  <si>
    <t>Promoción de la cadena de valor de los cultivos agrícolas temporales (plátano, maíz, arroz bajo riego, yuca, frejol, sandia, otros.)</t>
  </si>
  <si>
    <t>Asistencia técnica de la cadena productiva de los cultivos agrícolas temporales (plátano, maíz, arroz, yuca, frejol, sandia, otros)</t>
  </si>
  <si>
    <t>Promoción de la cadena de valor de los cultivos agrícolas temporales (plátano, maíz, arroz, yuca, frejol, sandia, otros)</t>
  </si>
  <si>
    <t>Implementación del Ejecutor de Contato de Administación</t>
  </si>
  <si>
    <t>Fortalecimiento de la articulación territorial</t>
  </si>
  <si>
    <t>Fortalecimiento de Comité de Gestión</t>
  </si>
  <si>
    <t>Fortalecimiento de la gestión de comunidades nativas para implementación de Permisos Forestales Maderables</t>
  </si>
  <si>
    <t>Comunidades
Fortalecidas</t>
  </si>
  <si>
    <t>Tratamiento de Conflictos sobre explotación petrolera, minería aluvial, ocupación de tierras, agricultura extensiva y residuos sólidos.</t>
  </si>
  <si>
    <t xml:space="preserve">Seguimiento a las intervenciones de la zona de influencia del Oleoducto Nor Peruano </t>
  </si>
  <si>
    <t>Elaboración de la Zonificación Ecológica Económica</t>
  </si>
  <si>
    <t>Culminación de la Zonificación Forestal</t>
  </si>
  <si>
    <t>Promoción de eventos de concertación para la creación de Reservas Indígenas para PIACI</t>
  </si>
  <si>
    <t>Promoción para la creación de 03 áreas de conservación regional</t>
  </si>
  <si>
    <t>Promoción del manejo efectivo de las ANP</t>
  </si>
  <si>
    <t>Promoción de artesanías provenientes de ACR</t>
  </si>
  <si>
    <t xml:space="preserve"> Promoción de programas de Manejo Pesquero en Áreas Naturales Protegidas y Áreas de Conservación Regional</t>
  </si>
  <si>
    <t>Promoción de Programas de manejo de tortugas acuáticas</t>
  </si>
  <si>
    <t>Promoción de programa de manejo de peces ornamentales</t>
  </si>
  <si>
    <t>Programa de incentivos a la restauración comunitaria con salvaguardas sociales y ambientales</t>
  </si>
  <si>
    <t>Fortalecimiento de la gestión institucional para el desarrollo sostenible de las actividades forestales, pesqueras, agrícolas, de turismo, entre otras.</t>
  </si>
  <si>
    <t>Promoción de la educación intercultural bilingüe (UGEL)</t>
  </si>
  <si>
    <t xml:space="preserve">Promoción de formación de los docentes en educación intercultural bilingüe </t>
  </si>
  <si>
    <t>Promoción de la implementación de Fondos para actividades de pueblos indígenas (FONDEPI)</t>
  </si>
  <si>
    <t>Promoción de la igualdad de oportunidades de la población masculina y femenina de 15 años y más de edad con educación secundaria.</t>
  </si>
  <si>
    <t>Promoción de la prevención en centros poblados ubicados en lugares de vulnerabilidad</t>
  </si>
  <si>
    <t>Formalización y fortalecimiento de organizaciones (agrarias, pecuarias, turísticas, pesqueras, otros)</t>
  </si>
  <si>
    <t xml:space="preserve">Implementación de un programa de incentivos y asistencia técnica, para los productores organizados en cooperativas, asociaciones, comités locales u alguna otra forma asociativa, que  desarrollen o hayan desarrollado  actividades de reforestación, recuperación de áreas o zonas degradadas dentro de su ámbito de intervención. </t>
  </si>
  <si>
    <t>Implementación de los lineamientos finales de la Marca Certificadora "Loreto Región", asignándole un presupuesto y equipo técnico para poner en vigencia esta herramienta que busca facilitar el acceso a mercados a empresas de los diferentes sectores de la región.</t>
  </si>
  <si>
    <t>Implementación de un proceso que consiste en eliminar y compactar fases del proceso administrativo en el GORE, así como requisitos y trámites a fin de ganar agilidad y oportunidad en la prestación de los servicios públicos o trámites administrativos, esto debido a las innumerables quejas presentadas por los usuarios forestales, pesqueros, acuícolas, agrarios, entre otros.</t>
  </si>
  <si>
    <t>Nº de organizaciones formalizadas</t>
  </si>
  <si>
    <t>El Fondepi fine su esquema básico de funcionamiento estableciendo su autonomía técnica, administrativa y financiera; así como el mandato fiduciario de financiar con sus recursos las iniciativas o proyectos de desarrollo presentadas por los pueblos indígenas, a través de sus representantes, las mismas que serán evaluadas previamente por el Comité Administrador del fondo antes de poder ser financiados.</t>
  </si>
  <si>
    <t>Participación y acompañamiento en las mesas de trabajo, visitas de trabajo a zonas de influencia, seguimiento a acuerdos y avances.</t>
  </si>
  <si>
    <t>Participación y acompañamiento en las mesas de trabajo, visitas de trabajo a zonas de conflicto, seguimiento a acuerdos y avances.</t>
  </si>
  <si>
    <t>Uso inadecuado de los predios y Reconocimiento de comunidades inexistentes que generan deforestación y conflictos sociales</t>
  </si>
  <si>
    <t>Agricultura migratoria
Ampliación de frontera agrícola</t>
  </si>
  <si>
    <t>Sostenibilidad de la implementación del ACP</t>
  </si>
  <si>
    <t>Ya existe infraestructura
 Podría afectar el ecosistema 
Podría afectar a las comunidades</t>
  </si>
  <si>
    <t xml:space="preserve">Mujeres podrían participar en el control y vigilancia </t>
  </si>
  <si>
    <t>Capacitación a pobladores locales organizados en temas turísticos y de control y vigilancia, que incluya pasantías locales, regionales y nacionales</t>
  </si>
  <si>
    <t>Implementación de materiales y equipos
Campañas de difusión y socialización
Merchandising</t>
  </si>
  <si>
    <t>Servicios de alimentación
Conocimiento del área</t>
  </si>
  <si>
    <t>Comprende los distritos Putumayo, Manuel Clavero, Yaguas y Rosa Panduro de la provincia del Putumayo.</t>
  </si>
  <si>
    <t>La articulación institucional es indispensable para la gestión de las ANP, la intervención propone fortalecer al personal del ANP y los Comités de Gestión (o los que hagan sus veces) para la cogestión del área y las gestiones internas de necesidades organizacionales y sociales de la población asentada en el ANP</t>
  </si>
  <si>
    <t>Acuerdos 
Convenios</t>
  </si>
  <si>
    <t>Asistencia técnica
Capacitación y sensibilización de los comuneros
Difusión y socialización de las actividades</t>
  </si>
  <si>
    <t>Personal capacitado y con conocimiento en gestión pública para facilitar la articulación
Asistencia legal para los procesos</t>
  </si>
  <si>
    <t>Comprende los distritos de Pevas, San Pablo, Yavarí y Ramon Castilla de la provincia de Mariscal Ramón Castilla.
Comprende el distrito de Yaquerana de la Provincia de Requena</t>
  </si>
  <si>
    <t>CD: Expansión de las actividades agropecuarias (cacao, pastos para ganadería, palma aceitera, maíz, arroz, plátano, entre otros), apertura de vías y carreteras; y extracción de especies forestales y de fauna silvestre.
CI: migración e invasiones, limitado control y vigilancia, deficiente herramientas de gobernanza, creciente corrupción, limitados incentivos económicos para poner en valor el bosque, zonificación y ordenamiento forestal incompletos, procedimientos para aprovechamiento complejos, lentos y costosos y falta de puesta en valor en el mercado el manejo forestal sostenible.</t>
  </si>
  <si>
    <t>Nº de proyectos con financiamiento</t>
  </si>
  <si>
    <t>Unidad de Desarrollo Territorial: Ucayali</t>
  </si>
  <si>
    <t>La provincia de Ucayali cuenta con 7 cccc, abarcando una extensión de 24,544.92 ha., distribuidos en los distritos de Vargas Guerra (Monte de los Olivos, Nuevo Encanto de Suni y Nuevo Islas Baños), Pampa Hermosa (Alto Perillo, Canelos, Monte de los Olivos, Nuevo Encanto de Suni y Nuevo Islas Baños) y Contamana (Alto Perillo y Canelos)</t>
  </si>
  <si>
    <t>La provincia de Maynas y sus distritos: Alto Nanay, Belén, Fernando Lores, Indiana, Iquitos, Las Amazonas, Mazán, Napo, Punchana, San Juan Bautista y Torres Causana.
La provincia de Loreto y sus distritos: Nauta, Parinari, Tigre, Trompeteros y Urarinas
La provincia de Requena y sus distritos: Capelo, Emilio San Martín, Jenaro Herrera, Maquia, Puinahua, Requena, Saquena, Soplin y Tapiche</t>
  </si>
  <si>
    <t>Los predios para actividad ganadera se encuentra principalmente en los distrito de San Juan Bautista, Nauta, Jenaro Herrera y Requena.
63 ccnn se dedican a la producción vacuna, 3 a la producción ovina, 146 a la producción porcina, 228 a la crianza de aves de corral y 3 de animales menores.</t>
  </si>
  <si>
    <t>UNIDAD DE DESARROLLO TERRITORIAL: UCAYALI</t>
  </si>
  <si>
    <t>Financiamiento para elaborar los estudios
Socialización del proceso y resultados
Implementación de las recomendaciones de los estudios</t>
  </si>
  <si>
    <t>Organizaciones de manejo, turismo, productores, entre otros asentados dentro del área y en la zona de influencia de las ACR, OLV, personal del ARA, equipos de coordinación de ONG.</t>
  </si>
  <si>
    <t>Las ACR cuentan con Organizaciones Locales de Vigilancia (OLV) que aseguran la fortalecimiento de centros de vigilancia comunal implementados
- Fortalecimiento organizacional (actualización de sus juntas directivas, estatutos, acuerdos, manejo de documentos, entre otros).
- Fortalecimiento de las organizaciones en el Procedimiento Administrativo Sancionador (PAS)</t>
  </si>
  <si>
    <t>Organizaciones de manejo, productores, entre otros asentados dentro del área y en la zona de influencia de las ACR, OLV, personal del ARA, equipos de coordinación de ONG.</t>
  </si>
  <si>
    <t>La provincia de Loreto cuenta con 14 cccc, con una extensión de 74,407.62 ha., de los cuales 2 se distribuyen en Nauta (San Antonio y Santa Rosa de Lagarto), 5 en Parinari (Ollanta, Roca Fuerte, San Roque, 7 de Junio y Santa Rosa de Lagarto) y Urarinas 7 cccc (Nueva Alianza, Nueva Angora, Nuevo San Juan, Ollanta, Pandora, Roca Fuerte y Tres Fronteras)
La provincia de Requena cuenta con 2 cccc (Los Cuatro Hermanos del Alemán y Los Tres Hermanos del Bajo Tapiche) con una extensión de 23425.05 ha.
La provincia de Maynas las 37 cccc están distribuido de la siguiente manera: 11 en el distrito de Alto Nanay (Anguilla, Diamante Azul, Los seis Hermanos del Pintuyacu Anexo, Nuevo Loreto, Pisco, Puca Urco, Salvador, Samito, Santa María, Tres Unidos Anexos ); 10 en el distrito de Fernando Lores (Buena Vista, Centro Aucayo, Constancia, El Chino, Gallito, Libertad Aucayo, Miraflores, Porvenir, San juan de Yanayacu y Unión Quebrada Aucayo), 6 en el distrito de las Amazonas (Alianza Campesina Cinco Unidos, Cantón, Huanana, Marupa, Nueva Alianza San Pedro, y Caballocochino), 4 en el distrito de Mazán (Esperanza Paleta, Huaman Urco, Iquique y San Rafael); 2 en el distrito del Napo (Esperanza Paleta y Porvenir de Inayuga), 2 en el distrito de Punchana (Loboyacu y Unión Centro Fuerte Puerto Gen Gen) y 2 en el distrito de San Juan Bautista (Anguilla y San Juan de Miraflores)</t>
  </si>
  <si>
    <t xml:space="preserve">1. Convocándoles a las asambleas. 
2. Haciéndolas parte del proceso por ejemplo acompañando colocación de hitos para que luego puedan transmitir a sus hijos el conocimiento. </t>
  </si>
  <si>
    <t>Riesgo social: 
1. Generar falsas expectativas con procesos inconclusos. 
2. Conflictos por malos procesos de linderamiento. 
3. Que una vez titulados sean engañados por traficantes de madera que utilizan sus títulos dejándoles deudas con OSINFOR.</t>
  </si>
  <si>
    <t xml:space="preserve">Convocándolas e incluyendo sus aportes y advertencias pues muchas veces las mujeres saben si la actividad va a tener éxito o no </t>
  </si>
  <si>
    <t xml:space="preserve">Riesgo ambiental: 
1. Los cultivos a gran escala producen deforestación. 
2. El impulso de cadenas productivas en nuevas áreas genera la quema de bosque. 
3. Los cultivos foráneos podría no tener éxito, los cultivos deben ser pensados en selva baja o en la zona particular en donde se va a desarrollar. 
4. Se necesita cultivos que no necesiten pesticidas pues afecta el ecosistema y a la larga les afecta más a las comunidades. </t>
  </si>
  <si>
    <t xml:space="preserve">1. Incluir los planes de vida 
2. La limitada producción que hay en zonas como el Alto Napo. </t>
  </si>
  <si>
    <t xml:space="preserve">1. Convocándolas e incluyendo sus aportes y advertencias pues muchas veces las mujeres saben si la actividad va a tener éxito o no </t>
  </si>
  <si>
    <t>1. Incluir el empoderamiento de jóvenes.
2. Que se incluya la formación de "líderes formadores" que repliquen continuamente la actividad y de esta manera sea sostenible una vez que el proyecto culmine (efecto replicador) 3. Incluir la implementación de una Escuela de capacitación a líderes permanente y por cuencas en donde también se incentive a los jóvenes a aprender pedagogía, convertirse en profesores interculturales y bilingües o personal medico intercultural, rescatando a su vez los conocimientos medicinales ancestrales. 
4. Asegurar de que todas las comunidades tengan su plan de vida ya que esta actividad esta relacionada a esta actividad.   
5. Que las capacitaciones incluyan herramientas para prevenir involucrarse con agentes ilegales.</t>
  </si>
  <si>
    <t>Riesgos sociales: 
1. Falta de sostenibilidad de los proyectos, que queden a medias. 
2. Mal manejo del presupuesto, mal manejo de información tanto del contenido como de las expectativas que se generen a las comunidades. 
3. Que por no contar con plan de vida, se sientan excluidas de la actividad. 
4.El riesgo del machismo, que no permitan a las mujeres participar o involucrarse en las actividades comunales.</t>
  </si>
  <si>
    <t>1. Los proyectos de paneles solares se debería ampliar en el alto y medio Napo. 
2. Se debe considerar brindar información clara y transparente sobre los conceptos de los pagos que realizan las comunidades. 3. Deben mejorarse los canales de pago ya que las muchas comunidades deben trasladarse grandes distancias para realizar los pagos. 
4. Las cocinas no son utilizadas. 
5. No se deben generar falsas expectativas, por ejemplo la comunidad del Chapajal tienen 2 años esperando. 
5. Incluir a los comuneros y comuneras en las actividades de instalación y mantenimiento de los paneles.</t>
  </si>
  <si>
    <t>Riesgo social: 
1. No se brinda información sobre el pago por el uso del panel solar, esto crea malos entendidos entre la comunidad y la institución que instaló los paneles. 
2. Los comuneros se tienen que trasladar fuera de su comunidad para realizar el pago.</t>
  </si>
  <si>
    <t>1.  Los profesores deben estar y pertenecer a la cultura de la zona, en el Napo viene sucediendo lo contrario; por lo tanto, no ejercen a su derecho fundamental a la educación intercultural bilingüe. 
2. Los programas se deben socializar antes con las ccnn, pues conocen las necesidades básicas y reales.
3. Se garantizar asignación de personal médico en el CCSS de Santa Clotilde que actualmente no cuenta.
4. Reforzar el conocimiento ancestral medicinal. 
5. No descuidar el aspecto intercultural. 
6. Se debe priorizar y rescatar a la educación como fundamento, antes que por la producción económica.  
7. Garantizar e incorporar los conocimientos ancestrales de educación, trasmisión de saberes culturales y medicinales de las mujeres</t>
  </si>
  <si>
    <t xml:space="preserve">Realizar acciones de reconocimiento a las parteras y otras mujeres que juegan roles fundamentales dentro de las comunidades con el objetivo de que se motiven y mantengan un rol fundamental en la vida comunal. </t>
  </si>
  <si>
    <t>Si la intervención no es planificada ni ejecutada de la mano de las comunidades, el riesgo social es que se vean impedidos de ejercer su derecho fundamental a la educación y salud intercultural</t>
  </si>
  <si>
    <t>La comunidades deben ser involucradas desde el planeamiento de esta actividad para que sus conocimientos y necesidades sean incluidas</t>
  </si>
  <si>
    <t>1. Prever mecanismos de comunicación (GILAT) para alertar sobre actividades ilegales. 
2. Debe implementarse un programa de educación ambiental con el objetivo de que los niños y jóvenes puedan capacitarse para valorar los RRNN y reforestación del bosque.  
3. En muchos casos las comunidades vienen realizando reforestación debido a que su bosque primario fue contaminado o talado por foráneos.</t>
  </si>
  <si>
    <t xml:space="preserve">Tanto hombres como mujeres y jóvenes se deben de sumar a esta actividad a través de incentivos </t>
  </si>
  <si>
    <t xml:space="preserve">Riesgo social: Puede generar un efecto negativo el que las comunidades sientan que tienen que reforestar los bosques que han sido dañados por terceros. Las comunidades están desprotegidas frente a los engaños de grupos que aprovechan y dañan los bosques ilegalmente. </t>
  </si>
  <si>
    <t xml:space="preserve">Las comunidades en el Napo vienen ya realizando la protección de los bosques y ecosistemas, estas actividades deben ser reconocidas. Si en la cuenca del napo se tuviera conectividad y medios de comunicación, seria mas sencillo cuidar los bosques y denunciar acciones ilegales. </t>
  </si>
  <si>
    <t>Participación directa en la promoción y difusión de sus productos artesanales a través de diversos medios (spots publicitarios, entrevistas, etc.)</t>
  </si>
  <si>
    <t>Certificación y legalización 
Proyectos pilotos para generar confianza en la ccnn
Planta de transformación de aguaje
Mercado
Reposición de plantaciones naturales</t>
  </si>
  <si>
    <t>Mujeres participarían en la recolección, no dejarles a un lado
Las mujeres deben ser socias</t>
  </si>
  <si>
    <t>Criterios de selección de comunidades para evitar conflictos
Si no se reforestan podría acabarse las plantaciones naturales</t>
  </si>
  <si>
    <t>Se requiere capacitación para evitar la deforestación
La reforestación
Sostenibilidad del proyecto</t>
  </si>
  <si>
    <t>Poca comunidades manejan este recursos
Es necesario identificar que comunidades pueden implementar este proyecto
En el alto Napo no cuentan con mucha plantaciones</t>
  </si>
  <si>
    <t>Plagas cuando hay sembríos</t>
  </si>
  <si>
    <t>Asistencia Técnica
Piscigranjas (porque no hay cochas, solo afluentes pequeños y el rio principal)
Capacitación a todos los que tienen las potencialidades
Formalización</t>
  </si>
  <si>
    <t>Si no están capacitados pueden acabar con el recursos pesqueros 
Los congeladores afectan las cochas
La pesca indiscriminada sin considerar tallas mínimas, uso de tóxicos
Dragueros afectan los ríos</t>
  </si>
  <si>
    <t>Si no están capacitados pueden acabar con el recursos (por comuneros) 
Los congeladores afectan los recursos
Pesca indiscriminada sin considerar tallas mínimas, uso de tóxicos
Dragueros afectan los ríos</t>
  </si>
  <si>
    <t>Implementación de las Oficinas provinciales de DIREPRO
Mantenimiento con personal y logística permanentemente
Que el personal de las oficinas provinciales brinden asistencia técnica</t>
  </si>
  <si>
    <t>Pescas saludables
Sensibilizar, socializar con la población
Recuperar la población de paiche en medio natural</t>
  </si>
  <si>
    <t>Existen pocos paiche, se deben recuperar primero
Mercado ilegal</t>
  </si>
  <si>
    <t>Cuidando las cochas y los ríos
Prohibimos el ingreso de extraños</t>
  </si>
  <si>
    <t>Participación activa de las mujeres, jóvenes.</t>
  </si>
  <si>
    <t>Poco mantenimiento de las áreas adyacentes
venta ambulatoria
Delincuencias</t>
  </si>
  <si>
    <t>Proyectos deben durar mas de un año, para poder consolidar los procesos
Capacitación constante
Combustible, vivires y movilidad (bote y motor)</t>
  </si>
  <si>
    <t>La intervención prevé la cogestión del ANP con apoyo a las acciones establecidas en el Plan Maestro como control y vigilancia y fomento de aprovechamiento de los RRNN</t>
  </si>
  <si>
    <t>Productores de cultivos de pan llevar en pequeñas extensiones y realizan actividades de extracción de recursos de flora, fauna silvestre y recursos hidrobiológicos en  el interior y ZA del ANP. Personal del área son los responsables de control y vigilancia.</t>
  </si>
  <si>
    <t>Población indígena de la etnia Quichua, Bora, Ticuna, Huitoto y Yagua y guardaparques productores de cultivos de pan llevar en pequeñas extensiones y realizan el manejo y aprovechamiento de recursos de flora, fauna silvestre e hidrobiológico en el interior de las ANP y su ZA. Guardaparques son los responsables del control y vigilancia.</t>
  </si>
  <si>
    <t>Acompañamiento constante mientras dure el proyecto
Valor agregado
Mercado (que pueda ser dirigido al país de Colombia)</t>
  </si>
  <si>
    <t>Fortalecimiento e implementación de las organizaciones de pesca
Frigoríficos y transporte</t>
  </si>
  <si>
    <t>Poca participación de los comuneros debido a las ganancias económica Vs al deshoje de hoja de coca</t>
  </si>
  <si>
    <t>Agricultura migratoria
Mas deforestación
Poca participación de los comuneros debido a las ganancias económica Vs al deshoje de hoja de coca</t>
  </si>
  <si>
    <t>Poca participación de los comuneros debido a las ganancias económica Vs al deshoje de hoja de coca
Sostenibilidad del proyecto (que quede inconcluso)
Poco apoyo directo a los comuneros</t>
  </si>
  <si>
    <t>Poca participación de los comuneros debido a las ganancias económica Vs al deshoje de hoja de coca
Sostenibilidad del proyecto (que quede inconcluso)
Poco apoyo directo a los comuneros
Plantaciones naturales lejos de las comunidades
Proyecto de largo plazo</t>
  </si>
  <si>
    <t>Poca participación de los comuneros debido a las ganancias económica Vs al deshoje de hoja de coca
Sostenibilidad del proyecto (que quede inconcluso)
Poco apoyo directo a los comuneros
Plantaciones naturales lejos de las comunidades</t>
  </si>
  <si>
    <t>Plantaciones de especies que no corresponden a esta zona
Sostenibilidad del proyecto</t>
  </si>
  <si>
    <t>Conocimiento de los comuneros
Áreas degradadas (purmas)
Compromiso del trabajo</t>
  </si>
  <si>
    <t>En la provincia de Ucayali tenemos los distritos de  Contamana, Inahuaya, Padre Márquez, Pampa Hermosa, Sarayacu y Vargas Guerra.</t>
  </si>
  <si>
    <t>Este proyecto tiene como propósito recuperar hectáreas de bosque en diferentes comunidades nativas de la cuenca del Ucayali, distritos de Maquia y Emilio San Martin. Esta intervención comprende:
i) Identificación terrenos a intervenir 
ii) Preparación de plantones, 
iii) Sembrado de plantones 
iv) Monitoreo de las plantaciones</t>
  </si>
  <si>
    <t>Diseñar parte de la infraestructura con líneas shipibas.</t>
  </si>
  <si>
    <t>Diseminación de los residuos sólidos en la laguna.</t>
  </si>
  <si>
    <t>Asegurar la cuota de mujeres y jóvenes potenciales</t>
  </si>
  <si>
    <t>Hectáreas redimensionados</t>
  </si>
  <si>
    <t>La intervención prevé lo siguiente:
- Fortalecimiento de las ccnn en temas en documentos de gestión y trámites administrativos
- Fortalecimiento de las capacidades en temas organizacionales, manejo de fondos y otros
- Establecimiento de mecanismos que buscan solucionar la problemática de deudas por multas impuestas a las ccnn.</t>
  </si>
  <si>
    <t>Esta intervención prevé la implementación de 51 puestos de control y vigilancia a nivel regional, la intervención busca mejorar la capacidad operativa de 16 Unidades de Desarrollo Productivo y Control Forestal, ubicados en las diferentes UDT.
Consta de implementación de espacios institucionales (casa del responsable del puesto y oficinas administrativas)</t>
  </si>
  <si>
    <t>La intervención prevé:
Tapiche Blanco
- Sanear el BPP, sanear de ccnn y actualizar en RRPP el registro catastral (partida electrónica)
- Sentencia final del poder judicial sobre derecho adquirido en concesión forestal 
- Socialización de la propuesta de zonificación
- Consulta previa en comunidades originarias que están dentro o están colindante al ACR propuesta (160 días) con acompañamiento de la MINCU.
- Elaboración del expediente final.
- Informe de viabilidad del MINCU
- Gestión ante el SERNAP y la PCM
Aguas Caliente
- Sanear el BPP y actualizar en RRPP el registro catastral (partida electrónica) 
- Consulta previa en comunidades originarias que están dentro o están colindante al ACR propuesta (160 días) con acompañamiento de la MINCU.
- Reuniones de trabajo con comunidades originarias
- Informe de viabilidad del MINCU
- Gestión ante el SERNAP y la PCM
Medio Putumayo Algodón
- Pendiente la aprobación de la fase 2 y 3
- Consulta previa en comunidades originarias que están dentro o están colindante al ACR propuesta (160 días) con acompañamiento de la MINCU.
- Reuniones de trabajo con comunidades originarias
- Informe de viabilidad del MINCU
- Gestión ante el SERNAP y la PCM</t>
  </si>
  <si>
    <t>La intervención prevé:
- 20 ANP con Plan Maestro
- 20 ANP con control y vigilancia implementado (guardaparques y puestos de vigilancia)
- 20 ANP con organizaciones de manejo desarrollando actividades
- 20 ANP con Comité de Gestión funcionando</t>
  </si>
  <si>
    <t>Esta intervención propone:
(i) Fortalecimiento de los artesanos para mejorar la calidad de sus artesanías 
(ii) Firma de alianza con el sector privados para el proceso de comercialización
(iii) Campañas de difusión y socialización de sus productos a nivel local, regional, nacional e internacional</t>
  </si>
  <si>
    <t xml:space="preserve">La intervención prevé:
(i) Desarrollo de metodologías tecnificadas para la agricultura
(ii) Proyectos pilotos para implementación de las metodologías
Los proyectos deberá promover la no ampliación de áreas, calendarización de siembras, la conservación y recuperación de bosques, incremento de la productividad, educación ambiental, promoción de modelos asociativos exitosos, transformación primaria de productos, implementación de tecnologías de producción, etc. </t>
  </si>
  <si>
    <t>Operativización de un portal de transparencia estándar único, actualizado, centralizado, interoperable, con actualizaciones periódicas (Infraestructura de Datos Espaciales), en el marco de las competencias del GORE Loreto, que cuente con información de las temáticas forestal, minería, agrario, pesquera, entre otros.
La intervención prevé:
(i) Implementación de estaciones temáticos para la operativización de IDE (materiales y equipos)
(ii) Normalización y formalización los procesos de recojo, manejo y centralización de datos de las diferentes temáticas
(ii) Fortalecimiento de capacidades para la operativización
(iii) Campañas de difusión y socialización del uso de herramienta</t>
  </si>
  <si>
    <t>La intervención prevé:
- Fortalecimiento de capacidades en diferentes temas
- Acompañamiento en los diferentes procesos y espacios de concertación</t>
  </si>
  <si>
    <t xml:space="preserve">La intervención prevé:
- Formalización de las organizaciones y registro en las bases de datos 
- Fortalecimiento de capacidades en temas organizacionales, manejo de fondos, otros
- Seguimiento de su funcionamiento </t>
  </si>
  <si>
    <t xml:space="preserve">La intervención provee:
(i) Sensibilización a padres de familia sobre la importancia de la educación en las mujeres. 
(ii) Incentivo social y económico a familias que envían a sus niñas en edad escolar a la escuela.    
(iii) Talleres, foros, encuestas. 
(iv) Entrega de bonos de alimentos para aquellas familia en condiciones de pobreza que envían a sus niñas a la escuela. </t>
  </si>
  <si>
    <t>Mercado
Transportes y traslados
Incentivos financieros</t>
  </si>
  <si>
    <t>Incentivos financieros
Acomapamiento
Simplificación administrativa</t>
  </si>
  <si>
    <t>Incentivos financieros
Acomapamiento</t>
  </si>
  <si>
    <t>Incentivos financieros
Acomapamiento
Mercado</t>
  </si>
  <si>
    <t>Para asegurar la participación de las muejers debe haber una cuota de genero</t>
  </si>
  <si>
    <t>Conocimiento de las zonas
Visión de su cultura (cosmovisión)</t>
  </si>
  <si>
    <t>Número de hectáreas deforestadas de bosque por año</t>
  </si>
  <si>
    <t>Sumatoria de número de hectáreas deforestadas de bosque por año</t>
  </si>
  <si>
    <t>Restaurar en 25,300 ha de paisajes forestales.</t>
  </si>
  <si>
    <t>Hectáreas de superficie de bosque bajo unidades de ordenamiento forestal por año.</t>
  </si>
  <si>
    <t>Sumatoria de hectáreas de bosques bajo unidades de ordenamiento forestal por año.</t>
  </si>
  <si>
    <t>Sumatoria de hectáreas reforestadas por año.</t>
  </si>
  <si>
    <t>Número de hectáreas de superficie de bosques con otorgamiento de derecho para uso del recurso forestal bajo manejo efectivo por año.</t>
  </si>
  <si>
    <t>Sumatoria de superficie forestal con otorgamiento de derecho para uso del recurso forestal bajo manejo efectivo por año.</t>
  </si>
  <si>
    <t>Número de hectáreas de superficie de bosque bajo aprovechamiento sostenible de productos forestales no maderables por año.</t>
  </si>
  <si>
    <t>Incrementar a 5'000,000 ha los bosques con otorgamiento de derecho para uso del recurso forestal bajo manejo efectivo.</t>
  </si>
  <si>
    <t>Sumatoria de número de hectáreas con autorizaciones y permisos para aprovechamiento  sostenible de recursos no maderables por año.</t>
  </si>
  <si>
    <t>13'350,212</t>
  </si>
  <si>
    <t>Número de hectáreas de áreas protegidas por año</t>
  </si>
  <si>
    <t>Sumatoria de número de hectáreas de áreas protegidas por año</t>
  </si>
  <si>
    <t>Sumatoria del número de ANP bajo manejo efectivo por año</t>
  </si>
  <si>
    <t>Sumatoria de número de hectáreas de ecosistemas de humedales conservados por año.</t>
  </si>
  <si>
    <t>Número de hectáreas de ecosistemas de humedales conservados por año.</t>
  </si>
  <si>
    <t>Número de ANP bajo manejo efectivo (Manejo efectivo se considera cuando están implementando las siguientes condiciones: (i) comité de gestión funcionando, (ii) guardaparques/OLV, (iii) plan maestro y (iv) actividad económica de aprovechamiento de recursos naturales) por año.</t>
  </si>
  <si>
    <t>Número de hectáreas de superficie de bosques en comunidades nativas que manejan sosteniblemente el recurso forestal (DEMA y PM implementados) por año.</t>
  </si>
  <si>
    <t>Sumatoria del número de hectáreas de superficie de bosques en comunidades nativas que manejan sosteniblemente el recurso forestal (DEMA y PM implementados) por año.</t>
  </si>
  <si>
    <t>Incrementar en 3'500,000 ha de superficie de bosques en comunidades nativas que manejan sosteniblemente el recurso forestal.</t>
  </si>
  <si>
    <t>La provincia de Alto Amazonas cuenta con una concesión de conservación que abarca una extensión de 2404.47 ha, ubicada en el distrito de Teniente López Rojas. Actualmente esta concesión se encuentra en situación operativa no activa y en estado actual vigente.</t>
  </si>
  <si>
    <t>Se registran 2 concesiones forestales que abarca una extensión de 46,207.51 ha., ambas concesiones su estado actual es vigente y situación operativa activa.</t>
  </si>
  <si>
    <t>En la UDT se registra un aproximado de 24.29 ha para el cultivo de paiche.</t>
  </si>
  <si>
    <t>En la UDT Ucayali se registran 42 ccnn la cual cuenta una extensión de 373,453.42 ha. 
El distrito de Contamana cuenta con 23 ccnn con una extensión de 229,481.46 ha, de los cuales 20 estan inscritos en los registros públicos (Canaán, Canaán de Chia Tipishca, Cushuscaya, Libertador, Nuevo Edén, Nuevo Milagritos, Nuevo Olaya, Nuevo San Francisco de Rompeo de Tipihsca, Nuevo San Pablo, Nuevo Sucre, San Luis de Charasmana, Santa Clara II, Santa María, Nuevo Irasola, Manco Cápac, Tupac Amaru, Nueve de Octubre, Suhaya y Vencedor) y tres no han registrado su titulo en los registros públicos (La Cumbre, Santa Rosa, Santa Rosa del rio Pisqui y Tres Unidos)
La única ccnn del distrito de Inahuaya es Santa Rosa de Pirococha con una extensión de 2,870.19 ha.
El distrito de Padre Márquez cuenta con 11 ccnn la cual cuenta con una extensión de 105,652.54 ha, de los cuales 10 ccnn están registrados en los registros públicos (Alfonso Ugarte, El Porvenir, Nuevo Bellavista, Nuevo Cunshamay, Nuevo Galilea, Nuevo Loreto, Paoyhan, Santa Ana, Roaboya e Isolaya), estando pendiente registrar su título la ccnn de Muruinia.
El distrito de Pampa Hermosa cuenta con dos ccnn la cual cuenta con una extensión de 2,869.28 ha (Puerto Adelina y Libertad)
El distrito de Sarayacu cuenta con tres ccnn la cual cuenta con una extensión de 13,925.27 ha (Nueva Cajamarca, Puerto Irene y Santa Rosa de Sarayacu)
El distrito de Vargas Guerra cuenta con dos ccnn la cual cuenta con una extensión de 18,654.67 ha (Nuevo Canchahuaya y Nuevo Shetevo)</t>
  </si>
  <si>
    <t>En la UDT Ucayali se registran cinco concesiones forestales y abarca una extensión de 94,898.89., de acuerdo a su estado contractual y situación operativa cuatro de ellas están vigentes.</t>
  </si>
  <si>
    <t>La provincia registra 141 concesiones forestales que abarca una extensión de 1'285,027.98 ha, de los cuales 26 conceciones su estado contractual y situación operativa es vigente y activa respectivamente, 20 de ellas estado contractual y situación operativa no vigente y no activa; y 20 de ellas su estado contractual es suspendida.</t>
  </si>
  <si>
    <t>La UDT se registran 189 concesiones forestales con una extensión de 2'312,420.43 ha., de los cuales 34 concesiones su estado contractual y situación operativa es vigente y activa respectivamente (Rafael Angel Ramos Ruiz, Teofilo Rivera Heredia, Maderera LA Foresta  S.R.L, Manejo de Bosques Tropicales S.A.C, Jose Rogelio Cardenas Pea, Maria Esther Arevalo de los Rios, Forestal del Oriente S A C, Aserradero Carpinteria don Pepe E.I., Aserradero Carpinteria don Pepe E.I, Centro Amazonico para el Desarrollo SOST, Felipe Javier Portocarrero Romero, Luis Fernando Chavez Guzman, Manuel Alberto Torres Tello, Juan Saenz Gonzales, Maderera &amp; Multiservicios R├¡o Mayo EIRL., Jaime Perez Garcia, Gemita Perez Gonzales, Inversiones la Oroza S.R.L, Herbert Jens Scavino JOKEL, Forestal Jordan S.A.C, Ramiro Barrios Galvan, Maderera Barrios S R L, Enith Villanueva Rios, Jorge Upiachihua Guerra, Jorge Melendez Olortegui, Teodulfo Palomino Lude, Triplay Iquitos S.A., Estanislao Max Gonzales, Industrial Flores S.A. ( INDUFLOSA), Agroforestal Requena SAC., Forestal San Juan Bosco S.A.C, Forestal San Regis S.A.C, Hiram Carpinter SAC., Mederera Rey EIRL), 68 su situación operativa es inactiva y estado contractual vigente, 35 concesiones su estado contracctual se encuentran suspendidos.</t>
  </si>
  <si>
    <t>En la UDT Putumayo se registran 52 ccnn la cual cuenta una extensión de 746,633.16 ha. 
El distrito del Putumayo cuenta con 18 ccnn con una extensión de 175,792.11 ha, las cuales son 8 de Diciembre, Bobona - rio Putumayo, Esperanza, Flor de Agosto, La Florida, Mairidicai, Nuevo Perú anexo Nuevo Progreso, Nuevo Porvenir, Puerto Aurora y anexo Costa Azul, Puerto Elvira, Puerto Milagro, Punchana, Roca Fuerte, San Pablo de Totolla, San Pedro del Bajo, Putumayo, Santa Lucia, Siete de Agosto y Siete de Mayo y anexo Bagazan.
El distrito de Teniente Manuel Clavero cuenta con 15 ccnn con una extensión de 341977.06 ha, las cuales son Mashunta, Miraflores, Nueva Angusilla; Nueva Esperanza y anexos Nueva Jerusalén y Urco Miraño; Nueva Ipiranga, Nuevo Peneya, Peneyta, Puerto Lupita, Puerto Veliz, San Martín de Porres, Santa Rosa de Escalante, Santa Teresita, Tres Fronteras, Yabuyanos y Zambelin de Yaricaya
El distrito de Rosa Panduro cuenta con siete ccnn con una extensión de 69,452.31 ha, las cuales son Ere, Puerto Arturo, Puerto Limón, San Francisco anexo Puerto Alegre, San Juan, Santa Mercedes y Soledad.
El distrito de Yaguas cuenta con 12 ccnn con una extensión de 159,411.69 ha, las cuales son Betania, Corbata, Curinga, El Alamo, Pesquería, Primavera, Puerto Franco, Puerto Nuevo, Remanso, San Martín, Santa Rosa de Cauchillo y Tres Esquinas.
De ellas, 52 se dedican al cultivo de plátano, 48 al cultivo de yuca, 27 al cultivo de maíz, 1 al cultivo de cacao, 15 al cultivo de arroz y 2 a la producción de piña.
Asimismo, 1 ccnn se dedica a la producción de vacuno, 8 de la producción de porcinos, 26 ccnn de la producción de aves de corral.</t>
  </si>
  <si>
    <t>La producción de cultivos de especies nativas abarca una extensión de 1'119,177.56 ha., distribuidos en aguajales naturales (101,567.72 ha.), camu camu (73,193.10 ha), palo rosa (356,359.90 ha) y ungurahui (588,056.84 ha)</t>
  </si>
  <si>
    <t>La UDT cuenta con 6'704,256.65 ha de cultivos nativos, las cuales se distribuyen de la siguiente manera: aguajales naturales con 859,287.97 ha, camu camu con 2'880,223.36 ha, palo rosa con 785,836.69 ha y ungurahui con 3'242,573.37 ha.</t>
  </si>
  <si>
    <t>En la UDT Mariscal Ramón Castilla se registran 66 ccnn la cual cuenta una extensión de 1’167,272.19 ha. 
El distrito de Ramón Castilla cuenta con 32 ccnn con una extensión de 89,145.22 ha, siendo las ccnn de Barranquilla, Bellavista de Callaru, Buen Jardín del Callaru, Bufeo Cocha, Chineria, Cushillo Cocha, Edén de la Frontera, El Sol, Gamboa, Nueva Galilea del Callaru, Nueva Jerusalén, Pancho Cocha, Puerto Alegre, Puerto Sinai, San Alberto de Morona, San Francisco de Yahuma, San José de Loreto Yacu, San José de Yanayacu, San Martín de Arahuana, San Miguel, Santa Cecilia, Santa Elena del Rio Amazonas, Santa Rita de Mochila, Santa Rita del Gallinazo, Santa Rosa del Caño, Uranias, Villa Nueva Alianza, Villa Nueva Esperanza De Caballo Cocha - sector "B", Villa Nueva Vida, Yahuma Callaru, Yahuma I Zona y Yahuma II Zona.
El distrito de Pebas cuenta con 19 ccnn con una extensión de 144,847.61 ha, siendo las ccnn de Betania, Boras de Brillo Nuevo, Boras de Colonia, Boras de Puca Urquillo, Condor, Estiron del Cuzco, Huitotos de Estirón, Huitotos de Puca Urquillo, Nueva Esperanza, Nuevo Perú, Nuevo Porvenir, Palometillo, Pichana, Puerto Isango, Remanso, San José de Piri, Santa Lucia de Pro, Santo Toribio de Mogrovejo y Tierra Firme.
El distrito de Yavari cuenta con dos ccnn con una extensión de 377,619.36 ha (Nueva Esperanza del Mirim y anexos y Fray Pedro - rio Yavari)
El distrito de San Pablo cuenta con doce ccnn con una extensión de 44,331.63 ha (Achual, Cajocuma, Capironal, Juan Pablo II de Cajocuma, Las Palmeras del Bajo Amazonas, Nueve de Octubre, Nuevo Mayoruna, Nuevo Progreso del rio Amazonas, Santa Clara del Amazonas, Sargento Lores de Camote Isla, Verbena y Yarina.
El distrito de Yaquerana, provincia de Requena cuenta la ccnn de Matses con una extensión de 511,328.37 ha.
De estas ccnn, 100% se dedican al cultivo de plátano y yuca, 50 al maíz, 1 al cacao, 17 al arroz y 5 a la piña.
Además, 31 se dedican a la producción vacuno, 5 a la producción de ovinos, 16 ccnn a la producción porcina, 27 ccnn de aves de corral y 2 de caprino.</t>
  </si>
  <si>
    <t>En la provincia de Alto Amazonas se registran 121 ccnn la cual cuenta una extensión de 602,548.58 ha. 
En el distrito de Yurimaguas se registran cinco ccnn con una extensión de 19,156.63 ha, de las cuales cuatro estan incritos en los registros públicos (Las Amazonas Anexo Shapaja, San Francisco Anexo Pijuayal, San Roque de Yahuaryacu y Villa Hermosa Anexo Nuevo Alianza) y la ccnn de Nueva Francia sin incripción en registros publicos.
En el distrito de Balsapuerto se registran 61 ccnn con una extensión de 174,942.21 ha, de éstas 59 ccnn están inscritas en registros públicos (Angaiza, Antioquia, Balsapuerto, Barrancuyoc, Bellavista, Cachiyacu, Churuyacu, Fray Martín, Irapay, Libertad, Loreto, Maranatha, Monte Alegre, Moyobambillo, Nueva Era, Nueva Esperanza, Nueva Luz, Nueva Vida y anexos Gallinazo Yacu y Los Ángeles; Nuevo Antioquia, Nuevo Arica, Nuevo Barranquita, Nuevo Canan, Nuevo Chazuta, Nuevo Junín, Nuevo Mundo, Nuevo Naranjal, Nuevo Nauta, Nuevo Progreso, Nuevo Saramiriza, Nuevo Tocache, Nuevo Uchiza, Nuevo Varadero, Oculiza, Olvido, Palometayacu, Panan, Progreso, Pucallpillo, Puerto Libre, Puerto Porvenir, Sabaloyacu, San Antonio de Saniyacu, San Antonio de Yanayacu, San Gabriel de Varadero, San Isidro, San Juan de Armanayacu, San Juan de Cotoyacu, San Juan de Palometayacu  anexo Junin, San Lorenzo, San Lorenzo de Armanayacu, San Pedro de Porotoyacu, Santa Martha, Santa Mercedes de Pillingue, Santa Rosa de Humaysha, Shipiru, Soledad, Soledad de Huitoyacu y Zapotillo) y dos ccnn sin inscripción en registros públicos (Canoa Puerto, Buenos Aires y Centro América - río Paranapura)
En el distrito de Jeberos se registran nueve ccnn con una extensión de 70,185.93 ha, estas ccnn son:  Bellavista, Betel, Nuevo San Francisco, Palpa, Punchana Anexo Santa Rosa, San Antonio de Rumiyacu, San Francisco del Algodonal, San Juan de Sapoyacu y Vista Alegre.
En el distrito de Lagunas se registran 33 ccnn con una extensión de 289,144.54 ha, de los cuales 31 estan inscritas en registros públicos (6 de Julio, Achual Tipishca, Esperanza, Huancayo, Junin de Pavayacu, Nueva Alianza de Huacamayo, Nueva Creación, Nuevo Arica, Nuevo Mundo de Pavayacu, Nuevo San José, Nuevo Tinajayo, Nuevo Triunfo, 8 de Octubre, Pampa Hermosa, Progreso de Nucuray, Progreso rio Huallaga, Pucallpa, Puerto Alegre, Puerto Auxilio, Puerto Victoria, San Fernando, San Juan de Pavayacu, San Luis bajo Huallaga, San Pedro del Estreno, Santa Isabel, Santa Isabel del Huallaga, Siete de Junio, Tamarate, Unión, Unión Barranquita y Veracruz) y dos ccnn sin inscripción en registros públicos (San Jorge y Arahuante)
En el distrito de Santa Cruz se registran 10 ccnn con una extensión de 42,426.90 ha; de las cuales 9 están inscritas en registros públicos (Atahualpa, Esperanza de Yuracyacu, Naranjal, Nueva Esperanza, Nuevo Triunfo, San Francisco, San Pablo de la Cruz, Santa Anita y Yahuar Huaca) y la ccnn de Santa Clara no registro su título en los registros públicos.
En el distrito de Teniente Cesar López se registran tres ccnn con una extensión de 6,693.38 ha, la ccnn Parinari se encuestra registrado en registros públicos y las ccnn son Louis Terri y Wanip requieren nuevo procesos de titulación.
De las cuales 121 ccnn se dedican a la producción de plátano y yuca, 106 a maíz, 10 a cacao, 66 al arroz, 8 al frejol, 8 al maní y 4 a la piña.</t>
  </si>
  <si>
    <t>En la provincia de Datem del Marañón registran 101 ccnn la cual cuenta una extensión de 1’645,036.96 ha. 
El distrito de Barranca cuenta con 12 ccnn con una extensión de 223,477.90 ha, de los cuales 10 están registrados en registros públicos (Achu anexos Cachiyacu; Estrella anexo Nuevo Laurel; Indio del Perú, Nueva Belice, Pachacutec, Porvenir, Sake, San Antonio, San Juan de Mojarayacu y San Miguel) y dos ccnn no están registrados en registros públicos (Bichaim y Papayacu)
El distrito de Cahuapanas cuenta con 11 ccnn con una extensión de 139,140.49 ha, siendo las ccnn: Barranquita anexos Buenos Aires y Aichiyacu; Caupan, Chayahuita, Nuevo Cajamarca Anexo Nuevo Alianza; Palmiche*, Zapote* y Chacatan*, Pandora anexo Sinchi Roca; Pistón, Benavides, Sachavaca, San Ramón de Sinar, Santa María y Santa Martha (*registrados como un solo predio)
El distrito de Manseriche cuenta con siete ccnn con una extensión de 161,973.94 ha, siendo las ccnn Atahualpa y anexos Santa Rosa y Sachapapa; Chapis y anexos Nueva Alegría y Ajachin, Setenta, Shimpi, Sinchi Roca anexos Nueva Israel, Chorros, Nueva Jerusalén y Yanayacu; Ugarte y Wee.
El distrito de Morona cuenta con 16 ccnn con una extensión de 217,281.46 ha, siendo estas las ccnn de Bagazan, Brasilia, Inca Roca, Katira, Mayuriaga; Nueva Alegría anexos Triunfo, Kusuimi y Tres de Mayo; Numpatkaim, Panintza; San Juan anexos Santa Cruz, Shapaja y Shinkatan, Sánchez Cerro, Shinguito; Shoroyacocha- Puerto Pijuayal; Tipishca; Tipishca Cocha y anexo Caballito, Nazareth y Consuelo; Yamakai y Yankuntich.
El distrito de Pastaza cuenta con 13 ccnn con una extensión de 163,999.68 ha, de los cuales 11 cuentan con sus títulos registrados en los registros públicos (Campo Verde, Huambracocha, La Curva, Limón Cocha; Nueva Yarina y anexos Puerto Belén y Puerto Barranquita; Nuevo Mambuyacu, Puerto Chingana, Puerto Industrial, Puerto Pijuayal, Puerto Requena y Santa Ana) y dos ccnn (Puerto Nuevo y Santa Martha) que no cuentan con títulos registrados en los registros públicos. 
El distrito de Andoas cuenta con 42 ccnn con una extensión de 739,163.50 ha, las cuales son: Achuar Anatico, Aimentsa, Alianza Cristiana, Andoas Viejo, Bolognesi, Capahuari del Huasaga, Capahuariyacu, Checherta, Chuintar, Churuntsa, Cocha Purahua; Hortencia Cocha y anexos, San Fernando, Chimara, Nuevo Progreso y Nvo. Ucayali; Huagramona, Kasurtsa, Kushilia y anexo Santa María, Kuyuntsa, Loboyacu, Los Jardines, Mamus, Naranjal, Nueva Alianza de Capahuari, Nuevo Perú, Nuevo Porvenir, Nuevo Sabaloyacu, Nuevo Soplin, Panguintsa, Pañayacu, Puerto Galileo Independiente Perú, Puranchin, Rubina, Sabaloyacu, Siwin, Soplin, Sungachi, Titiyacu, Tsekuntsa, Union Antonieta, Uwintsa, Wampientsa, Washientsa, Wijint y Wisun.</t>
  </si>
  <si>
    <t>Los cultivos de especies representan una extensión de 1'993,989.45 ha, distribuidos en aguaje naturales (374,778.12 ha), rodales de Camu Camu (311,439.40 ha), palo rosa (236,032.22 ha.) y ungurahui (1'071,739.70 ha)</t>
  </si>
  <si>
    <t>Los cultivos agrícolas en la UDT tiene una extensión de 82,252.13 ha (registro desde 2014 al 2019), los sembríos que cuentan con mayor extensión son plátano (21,567 ha.), toronja (17,455 ha), arroz (9,650 ha), maíz amarillo duro (9,339 ha), entre otros.
El 100% de ccnn que se dedican a la producción de plátano, yuca  y maíz, 7 al cultivo de cacao, 17 al arroz, 2al café, 13 al frejol, 22 al maní 22 y 2 a la piña. Es importante señalar que 50 ccnn se dedican a la producción vacuna, 64 ccnn a la producción porcina y 128 a aves de corral.
Se estima una extensión de sembríos de cacao de 163,289.55 ha.</t>
  </si>
  <si>
    <t>En la UDT cuenta con una extensión estimada de cacao de 261,831.26 ha.
Los cultivos agrícolas tienen un extensión estimada de 369,733.5 ha (registro desde 2014 al 2019), siendo los sembríos de mayor extensión arroz (50,565 ha), maíz duro amarillo (61,266 ha), palma aceitera (71,547 ha), plátano (23,185.5 ha), yuca (54,632 ha), entre otros.</t>
  </si>
  <si>
    <t>La UDT tiene cultivos agrícolas se estima una extensión (registro desde 2014 al 2019) de 366,644 ha, distribuidos en sus cultivos con mayor extensión: arroz con 34,169 ha., frijol caupi con 3,480 ha., frijol grano seco 3,726 ha, plátano con 18,256 ha., yuca con 35,817 ha., maíz amarillo duro con 45,302 ha, entre otros.
De los cuales el 100% de ccnn se dedican a la producción de plátano, yuca, maíz y arroz, 10 al cultivo de frejol y 8 al cultivo de maní. Asimismo, 5 se dedican a la producción del ganado vacuno, 28 ccnn a la producción porcina y 42 a la crianza de aves de corral.</t>
  </si>
  <si>
    <t>La UDT cuenta con una extensión estimada de cultivos agrícolas 81,642 ha (registro desde 2014 al 2019), siendo los cultivos con mayor extensión yuca (13,421 ha), plátano (21,031 ha), maíz amarillo duro (10,928 ha), arroz (14,629 ha), entre otros. El cultivo de cacao  se estima en una extensión de 340,017.02 ha</t>
  </si>
  <si>
    <t>La UDT tiene una extensión de 32,293 ha de cultivos agrícolas (registro desde 2014 al 2019) , siendo los cultivos con mayor extensión plátano (11,092 ha), yuca (6,509 ha), maíz amarillo duro (4,355 ha), arroz (4,215 ha), entre otros.</t>
  </si>
  <si>
    <t>La UDT tiene una extensión de 632,936 ha de cultivos agrícolas (registro desde 2014 al 2019) , siendo los cultivos con mayor extensión: arroz con 64,111 ha., maíz amarrillo duro con 64,320 ha, plátano con 149,364 ha., yuca con 101,404 ha., caña de azúcar con 20,590 ha., toronja con 73,915 ha, entre otros.
Las extensiones de plantaciones de cacao en toda la UDT es de 543,307.24 ha y de yute es 274,067.24 ha.</t>
  </si>
  <si>
    <t>Zonas de población ribereña para producción de cultivos de especies nativas destinada al autoconsumo y productos de exportación</t>
  </si>
  <si>
    <t>Zonas para actividades ganaderas y de pastoril</t>
  </si>
  <si>
    <t>Zonas para actividades acuícolas</t>
  </si>
  <si>
    <t>Zonas para producción de cultivos agrícolas para la producción destinada al autoconsumo y productos de exportación</t>
  </si>
  <si>
    <t>La intervención prevé:
(i) Programa para diseño e implementación de valor agregado a productos agrícola y de cultivos nativos
(ii) Establecimiento de campaña de difusión y socialización
(iii) Promoción para la participación de eventos (ferias locales, regionales, nacionales e internacionales)
(iv) Promoción de asociatividad con empresas privadas</t>
  </si>
  <si>
    <t>La intervención prevé:
(i) Formalización y fortalecimiento de las organizaciones de manejo
(ii) Formulación, gestión y aprobación de programa de manejo
(iii) Ejecución y evaluación
(iv) Asociatividad para la comercialización
(v) Vinculación con el mercado</t>
  </si>
  <si>
    <t>La intervención prevé:
(i) Formalización y fortalecimiento de las organizaciones de manejo
(ii) Formulación, gestión y aprobación del programa
(iii) Ejecución del Programa
(iv) Evaluación del programa
(v) Acompañamiento durante todo el proceso
(vi) Vinculación con el mercado</t>
  </si>
  <si>
    <t>Con apoyo de programas nacionales y regionales se busca implementar infraestructura para energía eléctrica con paneles solares, esta intervención prevee:
- Socialización y difusión del proyecto (derechos y deberes)
- Instalación y mantenimiento de paneles solares
- Capacitación para mantenimiento de paneles solares</t>
  </si>
  <si>
    <t>Esta intervención pretende fortalecer las capacidades organizacionales, con apoyo de las federaciones indígenas, proponiendo capacitaciones por ccnn, en temas relacionados a: 
(i) Los valores y principios organizacionales
(i) Empoderamiento de los líderes de las comunidades, que incluya a jóvenes
(iii) Empoderamiento de las mujeres
(iv) Promoción de actividades ancestrales, enmarcados en sus Planes de Vida.
(v) Formalización y actualización de juntas directivas.</t>
  </si>
  <si>
    <t>Prevé lo siguientes:
- Gestión para la aprobación de redimentación de BPP en marco a la información de ZF.
- Gestión de redimencionamiento por superposición de ccnn y cccc con reconocimiento de personería jurídica
- Gestión de redimencionamiento de BPP para el caso de ccnn y cccc que cuenten con titulo otrogados por la DRAL y no pueden inscribir su titulo en registros publicos.</t>
  </si>
  <si>
    <t>En la UDT Maynas-Loreto-Requena registra 352 ccnn la cual cuenta una extensión de 3’509,745.82 ha. 
La provincia de Maynas cuenta con 106 ccnn con una extensión de 921,163.84 ha, distribuidos cuatro en el distrito de Alto Nanay (Alvarenga, Atalaya, San Antonio Sector "A, B y C"; y San Juan de Ungurahual) con una extensión de 76,744.52 ha, dos en el distrito de Fernando Lores (Jerusalén - rio Tahuayo y Rivera Alta) con una extensión de 7,823.50; dos en el distrito de Indiana (Las Palmeras y Yaguas de Tipishca) con una extensión de 7,515.94 ha; el distrito de Las Amazonas cuenta con 11 ccnn (Comandancia, Cuzco, Nueva Libertad de Paucarillo, Nuevo Progreso, Sabalillo, San José de Topal, Santa Rosa de Oroza, Santa Úrsula, Yaguas de Catalán, Yaguas de Nueva Esperanza de Atún Caño y Yanayacu) con una extensión de 52,590.29 ha, el distrito de Mazan cuenta con 14 ccnn (Bagazan del rio Napo, Copalillo, Nuevo San Juan - rio Napo, Nuevo Triunfo, Orejones, Oro Blanco, Puerto Abeja, Puerto Obrero, San Felipe - rio Napo, San Francisco de Buen Paso, Santa Rosa de Tiwinza, Sara Isla, Yahuas de Basilio y Yaguas de Urco Miraño) con una extensión de 53,661.85 ha; en distrito del Napo existen 49 ccnn (Bellavista - rio Napo, Bolívar, Buena Vista, Copal Urco, Cruz de Plata, Diamante Azul, Flor de Coco, Huiririma, Huitotos de Fortaleza, Huitotos de Negro Urco, Juan Pablo II - rio Napo, Lagarto Cocha, Morón Isla, Nueva Florida Kichwa, Nueva Vida, Nuevo Defensor, Nuevo Libertad, Nuevo Libertador, Nuevo San Antonio de Lancha Poza, Nuevo San Pedro, Nuevo San Roque, Nuevo Yarina, Patria Nueva, Pucabarranca, Pucayacu, Puerto Alegre - rio Napo, Puerto Arica, Puerto Aurora, Puerto Huaman, Quechua de San Fernando, Quechuas de Argentina, Rumituni, San Carlos, San Fernando, San Jorge, San José - rio Napo, San Juan de Yanayacu, San Lorenzo, San Rafael, Santa Elena - rio Tambor Tacu, Santa María, Santa María de Loreto, Santa Victoria, Sargento Lores, Soledad, Sumac Allpa, Sunullacta, Tipishca y Vista Hermosa - rio Tambor Yacu) en una extensión de 420,679.02 ha; el distrito del Punchana cuenta con tres ccnn (Bora de San Andrés, Centro Arenal, San Antonio de Picuro Yacu) en una extensión de 4,037.80 ha; y el distrito del Torres Causana existen 21 ccnn (Campo Serio, Camunguy, Chingana, Dos Fronteras, Estiron de Santa María, Ingano Llacta, Loroyacu, Monterrico, Paula Cocha, Pinduyacu, Puerto Elvira, San juan de Miraflores, Santa María, Segundo San Juan, Tempestad, Torres Causano, Tupac Amaru, Urpi Isla, Vencedor, Vencedores y Yarina llacta) en una extensión de 298,110.92 ha.
La provincia de Loreto cuenta con 168 ccnn con una extensión de 2’146,628.95 ha, distribuidos 46 ccnn en el distrito de Nauta (23 de Junio, 28 de Julio, Acción Popular, Amazonas, Bagazan San Pedro de Tipishca, Bello Horizonte, Betsaida, El Cerro, Esparta, Gran Punta, José Olaya, Las Malvinas, Libertador de Urarinas cuenta con 50 ccnn en una extensión de 384,065.60 ha;
de Choroyaco, Lisboa, Miraflores Brt, Nueva Conquista, Nueva Unión, Nueva York, Nueve de Octubre rio Marañón, Nuevo Mundo, Pampa Caño, Payorote, Peña Negra, Puerto Orlando, Puerto Perú, Puerto Prado, San Francisco de Choroyacu, San Jacinto, San Jorge, San Jose de Sarapanga, San Juan de Lagunillas, San Juan de Puritania, San Pedro de Tipishca, San Pedro de Tipishca I Zona, San Rafael de Tapirillo, Santa Emilia, Santa Fe (II etapa), Santa Rita de Florida, Santa Rosa de Tipishca - rio Marañón, Solterito, Villa Buen Pastor, Villa Canaán, Villa Lucerna, Villa Monte Alegre, Villa Nuevo Cruzadores – quebrada Chiriyacu y Villa Puerto Cruz) con una extensión de 188,758.46 ha, el distrito de Parinari cuenta con ocho ccnn (Nueva Santa Rosa, Nueva Unión del Marañón, Nuevo San Juan, San José de Parinari, Santa Isabel de Yumbaturo, Seis de Setiembre, Shapajilla y Tangarana) en una extensión de 16,369.25 ha, el distrito del Tigre cuenta con 39 ccnn (12 de Octubre, 28 de Julio, 7 de Marzo, Alfonso Ugarte, Belén, Bellavista, Betania, Elam, Francisco Bolognesi, Huacachina, Intuto, Las Malvinas, Libertad, Marsella, Monte Verde, Nueva Jerusalén (de Tigre), Nuevo Bélgica, Nuevo Berlín, Nuevo Canaán, Nuevo Horeb, Nuevo Manchuria, Nuevo Remanente, Nuevo Retiro, Nuevo Tarma, Nuevo Triunfo, Paiche Playa, Piura, Pueblo Joven Sargento Lores, San Andrés, San Jorge, San Juan, San Juan de Pavayacu, Santa Clara de Yarinal, Santa Elena, Santa Fe, Santa Rosa, Tres Hermanos anexos: Nuevo Paraíso, Santa Cruz y Cristo Rey, Veinticinco de Diciembre y Vista Alegre) en una extensión de 711,894.59 ha; el distrito de Trompeteros tiene 25 ccnn (Antioquia, Belén, Boca de Copal, Cuchara, José Olaya, Las Palmeras, Nueva Jerusalén (de Macusari), Nueva Unión, Nueva Valencia, Nueva Vida, Nuevo Porvenir, Nuevo Progreso, Nuevo San Martin, Nuevo Santa Clara, Pampa Hermosa, Peruanito, Providencia, Pucacuro, San Carlos, San Cristóbal, San José de Nueva Esperanza, San Ramon, Santa Elena, Santa Isabel de Copal y Santa Rosa) con una extensión de 845,541.05 ha; y en el distrito de Urarinas existen 50 ccnn (Alfonso Ugarte, Buena Vista anexo Copal, Buenos Aires, Cafetal, Copalillo, Cuninico, 02 de Mayo, Guineal, Huallpa Isla, Juan Velasco Alvarado, La Petrolera y anexo Bellavista, Lupunayo, Mangual, Monte Rico, Nueva Alianza, Nueva Esperanza; Nueva Esperanza y anexos 28 de Julio, Pionero, Santa Cruz, Santa Silvia, Pucuna y Siamba; Nueva Reforma del Patoyacu, Nueva Santa Rosa, Nueva Unión, Nueva Unión anexo Seis de Julio, Nuevo Horizonte, Nuevo Lima (Urarinas), Nuevo Perú, Nuevo Progreso, Pijuayal y anexo Nuevo Zapotal, Pintuyacu, Pucayacu, Rayayacu, Reforma, San Antonio de Bancal, San Enrique, San Francisco, San Gabriel, San Juan de Abejaico, San Lorenzo anexo Puerto Rico, San Marcos, San Pedro, San Pedro, Santa Beatriz, Santa Carmela, Santa Cruz del Tagual, Santa Elena del Patoyacu, Santa Martha, Santa Rosa (de Airico), Santa Teresa, Saramurillo - rio Marañón, Seis de Mayo - rio Marañón, Triunfo y Urarinas) con una extensión de 384,065.60 ha.
La provincia de Requena tiene 78 ccnn en una extensión de 441,953.03 ha, distribuidos 11 en el distrito de Requena (Avanzada Progreso del Tapiche , Belén de Urco, Cristo Redentor, Francisco Bolognesi - Loro Caño, Luciana - rio Ucayali, Nueva Unión - rio Tapiche, Nuevo Progreso - rio Tapiche, San Antonio - rio Ucayali, Santa Rosa - rio Ucayali, Villa Buen Jesús de Paz y Yarina del Tapiche) con una extensión de 32,276.3 ha; siete ccnn en el distrito de Alto Tapiche (Bellavista, Limon Cocha, Monte Alegre, Nuestra Señora de Fátima, Nueva Esperanza Alto Tapiche, Wicungo-Alto Tapiche y Yarina Frontera Topal) con una extensión de 129,557.59 ha; 6 ccnn en el distrito de Capelo (Florida-rio Ucayali, Huatapi, Nueva Buena Vista, Nuevo los Ángeles, Nuevo Requena y Pintullacta) con una extensión de 50,628.60 ha; 18 ccnn en el distrito de Emilio San Martin (12 de Octubre, Aipena, Jordan, Lago San Marcos, Lurin, Nuevo Acuracay, Nuevo Loreto - rio Ucayali, Nuevo Miraflores, San Antonio Viejo, San juan - rio Ucayali, Sargento Lores - rio Ucayali, Shevonal, Tahuantinsuyo -rio Ucayali, Tupac Amaru, Vargas Guerra - rio Juanache, Vista Alegre II Zona, Zapatilla I Zona y Zapatilla II Zona) con una extensión de 53,189.04 ha; 18 en el distrito de Maquia (Bellavista, Capitán Clavero, Condorcanqui, Encanto Siuca Caño, Lago Maquia Tipishca, Las Malvinas del rio Ucayali, Montevideo, Nueva Patria del Maquia, Nueva Unión, Nuevo Clavero, Nuevo San Antonio, Nuevo San José, Obrero, Perla de Camunguy, Puerto Bermúdez, Puerto Clavero, Restauración y Santa María de Shiari) con una extensión de 39,448.79 ha; 6 en el distrito de Saquena (El Sol, Libertad, Mariscal Castilla, Nuevo Huacarayco, Tibi Playa I Zona y Vista Alegre) con una extensión de 10,645.32 ha; 6 en el distrito de Soplin (Curinga del rio Blanco, España - rio Blanco, Frontera - rio Blanco, Lobo Santa Rocino, Nueva Esperanza del rio Tapiche y Nuevo Capanahua - rio Blanco) con una extensión de 111,510.74 ha; uno en el distrito del Tapiche (Palmera del Tapiche) con una extensión de 4,235.56 ha; y cinco en el distrito de Jenaro Herrera (Nuevo Aucayacu, Nuevo Pumacahua - rio Ucayali, Once de Agosto, San Gerardo y Yanallpa - rio Ucayali) con una extensión de 10,461.01 ha.
De las cuales 436 se dedican al cultivo de plátano, 393 al cultivo de yuca, 91 al cultivo de maíz, 2 al cacao, 116 al cultivo del arroz, 28 al cultivo de frejol, 25 al cultivo de maní y 10 al cultivo de piña.</t>
  </si>
  <si>
    <t>El proyecto consta de las siguientes actividades:
- Capacitación para asociatividad empresarial en la producción
- Implementación de un banco de semillas certificadas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de capacidades humanas y tecnológicas para la generación de valor en la cadena productiva
- Estudio y vinculación al mercado para productores</t>
  </si>
  <si>
    <t>Esta intervención pretende incrementar la productividad de las tierras en los diferentes distritos de las provincias de Maynas, Requena y Loreto.
La intervención consta de:
- Capacitación para asociatividad empresarial
- Prácticas de manejo
- Facilitación de información para acceder a fuentes de crédito 
- Fortalecimiento de capacidades humanas y tecnológicas para la generación de valor en la cadena productiva
- Estudio y vinculación al mercado para productores</t>
  </si>
  <si>
    <t>Esta intervención comprende:
- Infraestructura de procesamiento con fines demostrativos
- Prácticas de Manejo
- Certificar la producción
- Fortalecimiento de capacidades humanas y tecnológicas para la transformación productiva
- Facilitación de información crediticia para agentes de cadenas productivas 
- Estudio y vinculación al mercado para productores y comercializadores</t>
  </si>
  <si>
    <t>Esta intervención pretende incrementar la productividad de las tierras en los diferentes distritos de las provincias de Maynas, Requena y Loreto.
La intervención consta de:
- Capacitación para asociatividad empresarial
- Implementación de un banco de semillas certificadas
- Prácticas de manejo
- Facilitación de información para acceder a fuentes de crédito 
- Fortalecimiento de capacidades humanas
- Estudio y vinculación al mercado para productores</t>
  </si>
  <si>
    <t>Implementación de programa de seguridad alimentaria basado en la instalación de cultivos menores (hortalizas) y crianzas de animales menores. La intervención consta de:
- Capacitación para asociatividad empresarial
- Prácticas de manejo
- Facilitación de información para acceder a fuentes de crédito 
- Fortalecimiento de capacidades humanas
- Estudio y vinculación al  mercado para productores</t>
  </si>
  <si>
    <t>Esta intervención comprende:
- Proyecto demostrativo para el manejo sostenible
- Certificación para productos derivados
- Fortalecimiento de capacidades humanas y tecnológicas para la transformación productiva 
- Simplificación administrativa para el registro y autorizaciones para la producción y comercialización de productos derivados
- Facilitación de información crediticia para agentes de cadenas productivas
- Información y vinculación a los mercados potenciales para productos derivados</t>
  </si>
  <si>
    <t>Esta intervención comprende:
- Asistencia para asociatividad de productores 
- Prácticas de manejo 
- Fortalecimiento de capacidades técnicas, tecnológicas para la producción y transformación
- Certificación para productos derivados
- Facilitación de información crediticia para agentes de cadenas productivas
- Simplificación administrativa para el registro, autorizaciones para la producción y comercialización de productos derivados
- Facilitación de información y vinculación al mercado para la comercialización</t>
  </si>
  <si>
    <t>Esta intervención comprende:
- Asistencia para asociatividad de productores 
- Prácticas de manejo
- Fortalecimiento de capacidades técnicas, tecnológicas (producción y transformación), empresariales y comerciales
- Certificación para la producción
- Facilitación de información crediticia para agentes de cadenas productivas
- Simplificación administrativa para registros y autorizaciones que habilitan el aprovechamiento y producción sostenible
- Habilitación de infraestructura (cámara de frio) para el acopio y transporte de pulpa 
- Facilitación de información y vinculación al mercado para la comercialización</t>
  </si>
  <si>
    <t>El proyecto consta de las siguientes actividades:
- Capacitación para asociatividad empresarial en la producción
- Implementación un Banco de Semillas certificadas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capacidades humanas y tecnológicas para la generación de valor en la cadena productiva
- Estudio y vinculación al mercado para productores</t>
  </si>
  <si>
    <t>Esta intervención pretende incrementar la productividad de las tierras de cultivos existentes e incrementar el nivel de competitividad de estos cultivos en los diferentes distritos de la provincia del Putumayo.
La intervención consta de:
- Capacitación para asociatividad empresarial
- Implementación de banco de semillas certificadas
- Prácticas de manejo
- Facilitación de información para acceder a fuentes de crédito 
- Fortalecimiento de capacidades humanas
- Estudio y vinculación al mercado para productores</t>
  </si>
  <si>
    <t>Implementación de programa de seguridad alimentaria basado en la instalación de cultivos menores como hortalizas y crianzas de animales menores.
La intervención consta de:
- Capacitación para asociatividad empresarial
- Prácticas de manejo
- Facilitación de información para acceder a fuentes de crédito 
- Fortalecimiento de capacidades humanas
- Estudio y vinculación al mercado para productores</t>
  </si>
  <si>
    <t>Esta intervención comprende:
- Proyecto demostrativo para el manejo sostenible de paleras
- Certificación para productos derivados
- Fortalecimiento de capacidades humanas y tecnológicas para la transformación productiva
- Simplificación administrativa para el registro y autorizaciones para la producción y comercialización de productos derivados
- Facilitación de información crediticia para agentes de cadenas productivas 
- Información y vinculación de los mercados potenciales para productos derivados</t>
  </si>
  <si>
    <t>Esta intervención pretende incrementar la productividad de las tierras de cultivos existentes e incrementar el nivel de competitividad de estos cultivos en los diferentes distritos de la provincia del Putumayo.
El proceso comprende (i) la asistencia técnica de los cultivos, (ii) capacitación (iii) módulos demostrativos de aprendizaje, (iv) promoción de la asociatividad y comercialización (v) vinculación al mercado</t>
  </si>
  <si>
    <t>Esta intervención comprende:
- Asistencia para asociatividad de productores 
- Prácticas de manejo 
- Fortalecimiento capacidades técnicas y tecnológicas para la producción y transformación
- Certificación para productos derivados
- Fortalecimiento capacidades humanas y tecnológicas para la transformación productiva
- Facilitación información crediticia para agentes de cadenas productivas
- Simplificación administrativa para el registro y autorizaciones para la producción y comercialización de productos derivados
- Facilitación información y vinculación al mercado para la comercialización</t>
  </si>
  <si>
    <t>Esta intervención comprende:
- Asistencia para asociatividad de productores 
- Prácticas de manejo
- Fortalecimiento de capacidades técnicas y tecnológicas para la producción y transformación
- Certificación para la producción
- Facilitación de información crediticia para agentes de cadenas productivas
- Simplificación administrativa para registros y autorizaciones que habilitan el aprovechamiento y producción sostenible
- Fortalecimiento de capacidades empresariales y comerciales para agentes productivos
- Habilitación de infraestructura (cámara de frio) para el acopio y transporte de pulpa
- Facilitación información y vinculación al mercado para la comercialización</t>
  </si>
  <si>
    <r>
      <t xml:space="preserve">Impactos positivos previniendo migraciones
</t>
    </r>
    <r>
      <rPr>
        <b/>
        <sz val="9.5"/>
        <rFont val="Arial"/>
        <family val="2"/>
      </rPr>
      <t>Negativo:</t>
    </r>
    <r>
      <rPr>
        <sz val="9.5"/>
        <rFont val="Arial"/>
        <family val="2"/>
      </rPr>
      <t xml:space="preserve"> Que se ingrese a los cocales sin autorización de las autoridades comunales. 
</t>
    </r>
    <r>
      <rPr>
        <b/>
        <sz val="9.5"/>
        <rFont val="Arial"/>
        <family val="2"/>
      </rPr>
      <t>Positivo:</t>
    </r>
    <r>
      <rPr>
        <sz val="9.5"/>
        <rFont val="Arial"/>
        <family val="2"/>
      </rPr>
      <t xml:space="preserve"> Para las comunidades que no son tituladas</t>
    </r>
  </si>
  <si>
    <r>
      <t xml:space="preserve">No hay riesgos
</t>
    </r>
    <r>
      <rPr>
        <b/>
        <sz val="9.5"/>
        <rFont val="Arial"/>
        <family val="2"/>
      </rPr>
      <t>Negativo</t>
    </r>
    <r>
      <rPr>
        <sz val="9.5"/>
        <rFont val="Arial"/>
        <family val="2"/>
      </rPr>
      <t xml:space="preserve">: si no se pide permiso para ingresar a los cocales.  
</t>
    </r>
    <r>
      <rPr>
        <b/>
        <sz val="9.5"/>
        <rFont val="Arial"/>
        <family val="2"/>
      </rPr>
      <t>Positivo:</t>
    </r>
    <r>
      <rPr>
        <sz val="9.5"/>
        <rFont val="Arial"/>
        <family val="2"/>
      </rPr>
      <t xml:space="preserve"> para las comunidades que no son censadas.</t>
    </r>
  </si>
  <si>
    <t>Esta intervención comprende:
- Infraestructura de procesamiento con fines demostrativos
- Prácticas de Manejo
- Certificación la producción
- Simplificación administrativa para registros y autorizaciones que habilitan la producción derivada 
- Fortalecimiento de capacidades humanas y tecnológicas para la transformación productiva
- Facilitación de información crediticia para agentes de cadenas productivas
- Estudio y vinculación al mercado para productores y comercializadores</t>
  </si>
  <si>
    <t>El proyecto consta de las siguientes actividades:
- Capacitación para asociatividad empresarial en la producción
- Implementación de un banco de semillas certificadas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capacidades humanas y tecnológicas para la generación de valor en la cadena productiva
- Estudio y vinculación al de mercado para productores</t>
  </si>
  <si>
    <t>Esta intervención pretende incrementar la productividad de las tierras de cultivos existentes e incrementar el nivel de competitividad de estos cultivos en los diferentes distritos de la provincia de Mariscal Ramón Castilla.
La intervención consta de:
- Capacitación para asociatividad empresarial
- Implementación de banco de semillas certificadas
- Prácticas de manejo
- Fortalecimiento de capacidades humanas y tecnológicas para la generación de valor en la cadena productiva
- Estudio y vinculación al de mercado para productores</t>
  </si>
  <si>
    <t>Esta intervención comprende:
- Proyecto demostrativo para el manejo sostenible de paleras
- Certificación para productos derivados
- Fortalecimiento de capacidades humanas y tecnológicas para la transformación productiva 
- Simplificación administrativa para el registro y autorizaciones para la producción y comercialización de productos derivados
- Facilitación de información crediticia para agentes de cadenas productivas 
- Información y vinculación a los mercados potenciales para productos derivados</t>
  </si>
  <si>
    <t>Esta intervención comprende:
- Asistencia para asociatividad de productores 
- Prácticas de manejo 
- Fortalecimiento capacidades técnicas y tecnológicas para la producción y transformación 
- Certificación para productos derivados
- Fortalecimiento de capacidades humanas
- Facilitación de información crediticia para agentes de cadenas productivas
- Simplificación administrativa para el registro y autorizaciones para la producción y comercialización de productos derivados
- Facilitación de información y vinculación al mercado para la comercialización</t>
  </si>
  <si>
    <t>Esta intervención comprende:
- Asistencia para asociatividad de productores 
- Prácticas de manejo 
- Fortalecimiento de capacidades técnicas y tecnológicas para la producción y transformación 
- Certificación para productos derivados
- Fortalecimiento de capacidades humanas 
- Facilitación de información crediticia para agentes de cadenas productivas
- Simplificación administrativa para el registro y autorizaciones para la producción y comercialización de productos derivados
- Facilitación información y vinculación al mercado para la comercialización</t>
  </si>
  <si>
    <t>Esta intervención comprende:
- Infraestructura de procesamiento con fines demostrativos
- Prácticas de Manejo
Certificación la producción
- Simplificación administrativa para registros y autorizaciones que habilitan la producción derivada
- Fortalecimiento capacidades humanas y tecnológicas para la transformación productiva
- Facilitación información crediticia para agentes de cadenas productivas 
- Estudio y vinculación al mercado para productores y comercializadores</t>
  </si>
  <si>
    <t>Esta intervención comprende:
- Asistencia para asociatividad de productores 
- Prácticas de manejo
- Fortalecimiento de capacidades técnicas y tecnológicas para la producción y transformación
- Certificación para la producción
- Facilitación de información crediticia para agentes de cadenas productivas
- Simplificación administrativa para registros y autorizaciones que habilitan el aprovechamiento y producción sostenible
- Fortalecimiento de capacidades empresariales y comerciales para agentes productivos
- Habilitación de infraestructura (cámara de frio) para el acopio y transporte de pulpa
- Estudio y vinculación al mercado para productores y comercializadores</t>
  </si>
  <si>
    <t>El proyecto consta de las siguientes actividades:
- Capacitación para asociatividad empresarial en la producción
- implementación de banco de semillas certificadas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de capacidades humanas y tecnológicas para la generación de valor en la cadena productiva
- Estudio y vinculación al mercado para productores</t>
  </si>
  <si>
    <t>La intervención consta de:
- Capacitación para asociatividad empresarial
- Prácticas de manejo
- Facilitación de información para acceder a fuentes de crédito 
- Fortalecimiento de capacidades humanas y tecnológicas para la generación de valor en la cadena productiva
- Estudio y vinculación al mercado para productores</t>
  </si>
  <si>
    <t>Esta intervención pretende incrementar la productividad de las tierras de cultivos existentes e incrementar el nivel de competitividad de estos cultivos en los diferentes distritos de las provincias de Requena y Ucayali.
El proceso comprende:
(i) Asistencia técnica en el manejo agronómico de los cultivos
(ii) Capacitación en manejo agronómico de los cultivos 
(iii) Módulos demostrativos de aprendizaje
(iv) Promoción de la asociatividad y comercialización
(v) Estudio y vinculación al mercado para productores y comercializadores</t>
  </si>
  <si>
    <t>La intervención consta de:
- Capacitación para asociatividad empresarial
- Implementación de banco de semillas certificadas
- Prácticas de manejo
- Facilitación de información para acceder a fuentes de crédito 
- Fortalecimiento capacidades humanas
- Estudio y vinculación al mercado para productores</t>
  </si>
  <si>
    <t>Implementación de programa de seguridad alimentaria basado en la instalación de cultivos menores como hortalizas y crianzas de animales menores. La intervención consta de:
- Capacitación para asociatividad empresarial
- Prácticas de manejo
- Fortalecimiento de capacidades humanas y tecnológicas para la generación de valor en la cadena productiva
- Estudio y vinculación al mercado para productores</t>
  </si>
  <si>
    <t>Esta intervención comprende:
- Asistencia para asociatividad de productores 
- Prácticas de manejo
- Fortalecimiento capacidades técnicas y tecnológicas para la producción y transformación
- Certificación para la producción
- Facilitación información crediticia para agentes de cadenas productivas
- Simplificación administrativa para registros y autorizaciones que habilitan el aprovechamiento y producción sostenible
- Fortalecimiento de capacidades empresariales y comerciales para agentes productivos
- Habilitación infraestructura (cámara de frio) para el acopio y transporte de pulpa
- Vinculación al mercado</t>
  </si>
  <si>
    <t>El proyecto consta de las siguientes actividades:
- Capacitación para asociatividad empresarial en la producción
- Implementación de un banco de semillas certificadas
- Prácticas de Manejo
- Asistencia para certificar la producción final 
- Facilitación información para acceder a fuentes de crédito 
- Simplificación administrativa para el ejercicio de registros y autorizaciones que habilitan el aprovechamiento y producción sostenible 
- Fortalecimiento capacidades humanas y tecnológicas para la generación de valor en la cadena productiva
- Estudio y vinculación con el mercado</t>
  </si>
  <si>
    <t>Esta intervención comprende:
- Infraestructura de procesamiento con fines demostrativos
- Prácticas de Manejo
- Certificación de la producción
- Simplificación administrativa para registros y autorizaciones que habilitan la producción derivada
- Fortalecimiento de capacidades humanas y tecnológicas para la transformación productiva
- Facilitación de información crediticia para agentes de cadenas productivas
- Estudio y vinculación al mercado para productores y comercializadores</t>
  </si>
  <si>
    <t>La intervención consta de:
- Capacitación para asociatividad empresarial
- Implementación de banco de semillas
- Prácticas de manejo
- Facilitación información para acceder a fuentes de crédito 
- Fortalecimiento de capacidades humanas
- Estudio y vinculación al mercado para productores</t>
  </si>
  <si>
    <t>Implementación de programa de seguridad alimentaria basado en la instalación de cultivos menores como hortalizas y crianzas de animales menores. La intervención consta de:
- Capacitación para asociatividad empresarial
- Prácticas de manejo
- Fortalecimiento capacidades humanas
- Estudio y vinculación al mercado para productores</t>
  </si>
  <si>
    <t>La intervención consta de:
- Capacitación para asociatividad empresarial
- Implementación de un banco de semillas certificadas
- Prácticas de manejo
- Asistencia para certificar la producción final 
- Facilitación de información para acceder a fuentes de crédito 
- Fortalecimiento de capacidades humanas
- Estudio y vinculación al mercado para productores</t>
  </si>
  <si>
    <t>La intervención provee:
- Proyecto demostrativo para el manejo sostenible
- Certificación para productos derivados
- Fortalecimiento de capacidades humanas y tecnológicas para la transformación productiva  
- Simplificación administrativa para el registro y autorizaciones para la producción y comercialización de productos derivados
- Facilitación de información crediticia para agentes de cadenas productivas 
- Información y vinculación a los mercados potenciales para productos derivados</t>
  </si>
  <si>
    <t>Esta intervención comprende:
- Asistencia para asociatividad de productores 
- Prácticas de manejo 
- Fortalecimiento de capacidades técnicas y tecnológicas para la producción y transformación
- Certificación para productos derivados
- Simplificación administrativa para el registro y autorizaciones para la producción y comercialización de productos derivados
- Facilitación de información y vinculación al mercado para la comercialización</t>
  </si>
  <si>
    <t>El proyecto consta de las siguientes actividades:
- Capacitación para asociatividad empresarial en la producción
- Implementación un banco de semillas certificadas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de capacidades humanas y tecnológicas para la generación de valor en la cadena productiva
- Estudio y vinculación al mercado para productores</t>
  </si>
  <si>
    <t>La intervención consta de:
- Capacitación para asociatividad empresarial
- Prácticas de manejo
- Asistencia para certificar la producción final 
- Facilitación de información para acceder a fuentes de crédito 
- Simplificación administrativa para el ejercicio de registros y autorizaciones que habilitan el aprovechamiento y producción sostenible 
- Fortalecimiento de capacidades humanas
- Estudio y vinculación al mercado para productores</t>
  </si>
  <si>
    <t>La intervención consta de:
- Capacitación para asociatividad empresarial
- Prácticas de manejo
- Facilitación de información para acceder a fuentes de crédito 
- Fortalecimiento de capacidades humanas
- Estudio y vinculación al mercado para productores</t>
  </si>
  <si>
    <t>Esta intervención comprende:
- Infraestructura de procesamiento con fines demostrativos
- Prácticas de Manejo
- Certificación de la producción
- Simplificación administrativa para registros y autorizaciones que habilitan la producción derivada 
- Fortalecimiento de capacidades humanas y tecnológicas para la transformación productiva
- Facilitación de información crediticia para agentes de cadenas productivas 
- Estudio y vinculación al mercado para productores y comercializadores</t>
  </si>
  <si>
    <t>La intervención consta de:
- Capacitación para asociatividad empresarial
- Implementación de banco de semillas certificadas
- Asistencia para certificar la producción final 
- Facilitación de información para acceder a fuentes de crédito 
- Fortalecimiento de capacidades humanas
- Estudio y vinculación al mercado para productores</t>
  </si>
  <si>
    <t>Esta intervención es estacional, es decir en época de vaciante de los ríos, utilizando las playas en los diferentes distritos de Alto Amazonas. La intervención consta de:
- Capacitación para asociatividad empresarial
- Prácticas de manejo
- Fortalecimiento de capacidades humanas
- Estudio y vinculación al mercado para productores</t>
  </si>
  <si>
    <t>La intervención consta de:
- Capacitación para asociatividad empresarial
- Prácticas de manejo
- Asistencia para certificar la producción final 
- Facilitación de información para acceder a fuentes de crédito 
- Fortalecimiento capacidades humanas
- Estudio y vinculación al mercado para productores</t>
  </si>
  <si>
    <t>Productores piscícolas demandan 760 millares aproximadamente alevines y 4 toneladas de alimento balanceado diarios. Esta intervención propone: 
(i) Asistencia técnica
(ii) Capacitación
(iii) Implementación de una infraestructura para la reproducción de peces y preparación de alimento balanceado
(iv) Promoción de la asociatividad y comercialización.
(v) Vinculación con el mercado</t>
  </si>
  <si>
    <t>Esta intervención comprende las siguientes acciones:
Capacitación para asociatividad empresarial en la producción y elaboración de alimentos balanceados para su crianza
- Asistencia técnica a unidades productivas para la aplicación de protocolos que rigen en el manejo
- Capacitación técnica y tecnológica para la producción
- Simplificación administrativa para la obtención de licencias y permisos
Implementar Infraestructura para carga refrigerada
- Facilitación información para acceder a fuentes de crédito
- Vinculación con el mercado</t>
  </si>
  <si>
    <t>Incrementar en 4'500,000 ha los ecosistemas de humedales conservados.</t>
  </si>
  <si>
    <t>Incrementar en millones 30 de dólares  las exportaciones de productos maderables.</t>
  </si>
  <si>
    <t>Incrementar en millones 2.8 de dólares  las exportaciones de Palo de Rosa.</t>
  </si>
  <si>
    <t>Incrementar a 4.2 millones de dólares  las exportaciones de quelonios acuáticos.</t>
  </si>
  <si>
    <t>Incrementar a 6.2 millones de dólares  las exportaciones de peces ornamentales.</t>
  </si>
  <si>
    <t>Reducir en 0% la brecha de acceso a la Educación Básica Regular.</t>
  </si>
  <si>
    <t>Reducir a 5 el número de conflictos socio ambientales.</t>
  </si>
  <si>
    <r>
      <rPr>
        <b/>
        <sz val="12"/>
        <rFont val="Arial"/>
        <family val="2"/>
      </rPr>
      <t xml:space="preserve">Intervenciones por ámbitos territoriales </t>
    </r>
    <r>
      <rPr>
        <sz val="12"/>
        <rFont val="Arial"/>
        <family val="2"/>
      </rPr>
      <t>(descripción de ámbito territorial de cada frente y detalle de intervenciones propuestas para ser encontrada en la sección de intervenciones de la ERDRBE)</t>
    </r>
  </si>
  <si>
    <r>
      <t xml:space="preserve">Causas 
indirectas* más relevantes identificadas en el análisis de causas y mecanismos de deforestación                                                                                                         </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</si>
</sst>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_-;\-* #,##0_-;_-* &quot;-&quot;??_-;_-@_-"/>
    <numFmt numFmtId="166" formatCode="_ * #,##0_ ;_ * \-#,##0_ ;_ * &quot;-&quot;??_ ;_ @_ "/>
    <numFmt numFmtId="167" formatCode="#,##0.0_ ;\-#,##0.0\ "/>
  </numFmts>
  <fonts count="28">
    <font>
      <sz val="12"/>
      <color theme="1"/>
      <name val="Calibri"/>
      <family val="2"/>
      <charset val="128"/>
      <scheme val="minor"/>
    </font>
    <font>
      <sz val="11"/>
      <color theme="1"/>
      <name val="Calibri"/>
      <family val="2"/>
      <scheme val="minor"/>
    </font>
    <font>
      <u/>
      <sz val="12"/>
      <color theme="10"/>
      <name val="Calibri"/>
      <family val="2"/>
      <charset val="128"/>
      <scheme val="minor"/>
    </font>
    <font>
      <u/>
      <sz val="12"/>
      <color theme="11"/>
      <name val="Calibri"/>
      <family val="2"/>
      <charset val="128"/>
      <scheme val="minor"/>
    </font>
    <font>
      <sz val="12"/>
      <color theme="1"/>
      <name val="Calibri"/>
      <family val="2"/>
      <charset val="128"/>
      <scheme val="minor"/>
    </font>
    <font>
      <sz val="10"/>
      <color theme="1"/>
      <name val="Arial Narrow"/>
      <family val="2"/>
    </font>
    <font>
      <u/>
      <sz val="11"/>
      <color theme="10"/>
      <name val="Calibri"/>
      <family val="2"/>
      <scheme val="minor"/>
    </font>
    <font>
      <sz val="12"/>
      <name val="Arial"/>
      <family val="2"/>
    </font>
    <font>
      <b/>
      <sz val="10"/>
      <name val="Arial"/>
      <family val="2"/>
    </font>
    <font>
      <sz val="10"/>
      <name val="Arial"/>
      <family val="2"/>
    </font>
    <font>
      <b/>
      <sz val="11"/>
      <name val="Arial"/>
      <family val="2"/>
    </font>
    <font>
      <sz val="11"/>
      <name val="Arial"/>
      <family val="2"/>
    </font>
    <font>
      <sz val="9"/>
      <name val="Arial"/>
      <family val="2"/>
    </font>
    <font>
      <b/>
      <sz val="9"/>
      <name val="Arial"/>
      <family val="2"/>
    </font>
    <font>
      <sz val="9.5"/>
      <name val="Arial"/>
      <family val="2"/>
    </font>
    <font>
      <sz val="8"/>
      <name val="Calibri"/>
      <family val="2"/>
      <charset val="128"/>
      <scheme val="minor"/>
    </font>
    <font>
      <b/>
      <sz val="9.5"/>
      <name val="Arial"/>
      <family val="2"/>
    </font>
    <font>
      <b/>
      <sz val="16"/>
      <name val="Arial"/>
      <family val="2"/>
    </font>
    <font>
      <sz val="16"/>
      <name val="Arial"/>
      <family val="2"/>
    </font>
    <font>
      <sz val="11"/>
      <color indexed="8"/>
      <name val="Helvetica Neue"/>
    </font>
    <font>
      <b/>
      <sz val="12"/>
      <name val="Arial"/>
      <family val="2"/>
    </font>
    <font>
      <sz val="8"/>
      <name val="Arial"/>
      <family val="2"/>
    </font>
    <font>
      <sz val="9.5"/>
      <name val="Symbol"/>
      <family val="1"/>
      <charset val="2"/>
    </font>
    <font>
      <sz val="9.5"/>
      <name val="Calibri"/>
      <family val="2"/>
      <scheme val="minor"/>
    </font>
    <font>
      <u/>
      <sz val="11"/>
      <name val="Arial"/>
      <family val="2"/>
    </font>
    <font>
      <u/>
      <sz val="11"/>
      <name val="Calibri"/>
      <family val="2"/>
      <scheme val="minor"/>
    </font>
    <font>
      <sz val="14"/>
      <name val="Arial"/>
      <family val="2"/>
    </font>
    <font>
      <b/>
      <sz val="14"/>
      <name val="Arial"/>
      <family val="2"/>
    </font>
  </fonts>
  <fills count="33">
    <fill>
      <patternFill patternType="none"/>
    </fill>
    <fill>
      <patternFill patternType="gray125"/>
    </fill>
    <fill>
      <patternFill patternType="solid">
        <fgColor rgb="FFF9CB9C"/>
        <bgColor rgb="FFF9CB9C"/>
      </patternFill>
    </fill>
    <fill>
      <patternFill patternType="solid">
        <fgColor rgb="FFFFE599"/>
        <bgColor rgb="FFFFE599"/>
      </patternFill>
    </fill>
    <fill>
      <patternFill patternType="solid">
        <fgColor rgb="FFE69138"/>
        <bgColor rgb="FFE69138"/>
      </patternFill>
    </fill>
    <fill>
      <patternFill patternType="solid">
        <fgColor theme="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rgb="FF6AA84F"/>
        <bgColor rgb="FF6AA84F"/>
      </patternFill>
    </fill>
    <fill>
      <patternFill patternType="solid">
        <fgColor rgb="FF38761D"/>
        <bgColor rgb="FF38761D"/>
      </patternFill>
    </fill>
    <fill>
      <patternFill patternType="solid">
        <fgColor rgb="FF93C47D"/>
        <bgColor rgb="FF93C47D"/>
      </patternFill>
    </fill>
    <fill>
      <patternFill patternType="solid">
        <fgColor rgb="FFD9EAD3"/>
        <bgColor rgb="FFD9EAD3"/>
      </patternFill>
    </fill>
    <fill>
      <patternFill patternType="solid">
        <fgColor theme="6" tint="0.59999389629810485"/>
        <bgColor rgb="FFD9EAD3"/>
      </patternFill>
    </fill>
    <fill>
      <patternFill patternType="solid">
        <fgColor theme="3" tint="0.39997558519241921"/>
        <bgColor rgb="FF3C78D8"/>
      </patternFill>
    </fill>
    <fill>
      <patternFill patternType="solid">
        <fgColor rgb="FFACCCFF"/>
        <bgColor rgb="FFA4C2F4"/>
      </patternFill>
    </fill>
    <fill>
      <patternFill patternType="solid">
        <fgColor theme="8" tint="0.79998168889431442"/>
        <bgColor rgb="FFA4C2F4"/>
      </patternFill>
    </fill>
    <fill>
      <patternFill patternType="solid">
        <fgColor rgb="FFACCCFF"/>
        <bgColor rgb="FF9FC5E8"/>
      </patternFill>
    </fill>
    <fill>
      <patternFill patternType="solid">
        <fgColor rgb="FFDAEEF3"/>
        <bgColor rgb="FFA4C2F4"/>
      </patternFill>
    </fill>
    <fill>
      <patternFill patternType="solid">
        <fgColor rgb="FFFFE598"/>
        <bgColor rgb="FFFFE598"/>
      </patternFill>
    </fill>
    <fill>
      <patternFill patternType="solid">
        <fgColor rgb="FF006600"/>
        <bgColor rgb="FF006600"/>
      </patternFill>
    </fill>
    <fill>
      <patternFill patternType="solid">
        <fgColor theme="5" tint="0.39997558519241921"/>
        <bgColor rgb="FF006600"/>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F2F2F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79998168889431442"/>
        <bgColor indexed="64"/>
      </patternFill>
    </fill>
  </fills>
  <borders count="5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rgb="FFA6A6A6"/>
      </left>
      <right/>
      <top/>
      <bottom/>
      <diagonal/>
    </border>
    <border>
      <left style="thin">
        <color theme="0" tint="-0.34998626667073579"/>
      </left>
      <right/>
      <top/>
      <bottom/>
      <diagonal/>
    </border>
    <border>
      <left style="thin">
        <color theme="1"/>
      </left>
      <right/>
      <top style="thin">
        <color auto="1"/>
      </top>
      <bottom style="thin">
        <color theme="1"/>
      </bottom>
      <diagonal/>
    </border>
    <border>
      <left/>
      <right/>
      <top style="thin">
        <color auto="1"/>
      </top>
      <bottom style="thin">
        <color theme="1"/>
      </bottom>
      <diagonal/>
    </border>
    <border>
      <left/>
      <right style="thin">
        <color theme="1"/>
      </right>
      <top style="thin">
        <color auto="1"/>
      </top>
      <bottom style="thin">
        <color theme="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diagonal/>
    </border>
    <border>
      <left/>
      <right/>
      <top style="thin">
        <color auto="1"/>
      </top>
      <bottom/>
      <diagonal/>
    </border>
    <border>
      <left/>
      <right style="thin">
        <color theme="1"/>
      </right>
      <top style="thin">
        <color auto="1"/>
      </top>
      <bottom/>
      <diagonal/>
    </border>
    <border>
      <left style="thin">
        <color auto="1"/>
      </left>
      <right/>
      <top style="thin">
        <color auto="1"/>
      </top>
      <bottom/>
      <diagonal/>
    </border>
    <border>
      <left style="thin">
        <color theme="1"/>
      </left>
      <right/>
      <top/>
      <bottom style="thin">
        <color auto="1"/>
      </bottom>
      <diagonal/>
    </border>
    <border>
      <left/>
      <right/>
      <top/>
      <bottom style="thin">
        <color auto="1"/>
      </bottom>
      <diagonal/>
    </border>
    <border>
      <left/>
      <right style="thin">
        <color theme="1"/>
      </right>
      <top/>
      <bottom style="thin">
        <color auto="1"/>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top/>
      <bottom style="thin">
        <color theme="1"/>
      </bottom>
      <diagonal/>
    </border>
    <border>
      <left style="thin">
        <color theme="1"/>
      </left>
      <right/>
      <top/>
      <bottom/>
      <diagonal/>
    </border>
    <border>
      <left/>
      <right style="thin">
        <color theme="1"/>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theme="1"/>
      </left>
      <right/>
      <top style="thin">
        <color theme="1"/>
      </top>
      <bottom/>
      <diagonal/>
    </border>
    <border>
      <left/>
      <right/>
      <top style="thin">
        <color theme="1"/>
      </top>
      <bottom/>
      <diagonal/>
    </border>
    <border>
      <left/>
      <right style="thin">
        <color auto="1"/>
      </right>
      <top style="thin">
        <color auto="1"/>
      </top>
      <bottom/>
      <diagonal/>
    </border>
    <border>
      <left style="thin">
        <color theme="1"/>
      </left>
      <right/>
      <top/>
      <bottom style="thin">
        <color theme="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theme="1"/>
      </left>
      <right/>
      <top style="thin">
        <color auto="1"/>
      </top>
      <bottom style="thin">
        <color auto="1"/>
      </bottom>
      <diagonal/>
    </border>
  </borders>
  <cellStyleXfs count="4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4" fontId="4" fillId="0" borderId="0" applyFont="0" applyFill="0" applyBorder="0" applyAlignment="0" applyProtection="0"/>
    <xf numFmtId="0" fontId="5" fillId="0" borderId="0"/>
    <xf numFmtId="0" fontId="6" fillId="0" borderId="0" applyNumberFormat="0" applyFill="0" applyBorder="0" applyAlignment="0" applyProtection="0"/>
    <xf numFmtId="0" fontId="5" fillId="0" borderId="0"/>
    <xf numFmtId="0" fontId="1" fillId="0" borderId="0"/>
    <xf numFmtId="43" fontId="1" fillId="0" borderId="0" applyFont="0" applyFill="0" applyBorder="0" applyAlignment="0" applyProtection="0"/>
    <xf numFmtId="0" fontId="5" fillId="0" borderId="0"/>
    <xf numFmtId="0" fontId="5" fillId="0" borderId="0"/>
  </cellStyleXfs>
  <cellXfs count="352">
    <xf numFmtId="0" fontId="0" fillId="0" borderId="0" xfId="0"/>
    <xf numFmtId="0" fontId="7" fillId="0" borderId="0" xfId="0" applyFont="1" applyFill="1" applyAlignment="1"/>
    <xf numFmtId="0" fontId="8" fillId="1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xf numFmtId="0" fontId="10" fillId="7" borderId="0" xfId="0" applyFont="1" applyFill="1" applyAlignment="1">
      <alignment horizontal="center" vertical="center"/>
    </xf>
    <xf numFmtId="0" fontId="11" fillId="11" borderId="0" xfId="0" applyFont="1" applyFill="1" applyAlignment="1">
      <alignment horizontal="center" vertical="center" wrapText="1"/>
    </xf>
    <xf numFmtId="0" fontId="11" fillId="0" borderId="0" xfId="0" applyFont="1" applyAlignment="1"/>
    <xf numFmtId="0" fontId="11" fillId="0" borderId="0" xfId="0" applyFont="1" applyFill="1" applyAlignment="1">
      <alignment horizontal="center" vertical="center" wrapText="1"/>
    </xf>
    <xf numFmtId="0" fontId="10" fillId="20" borderId="11" xfId="40" applyFont="1" applyFill="1" applyBorder="1" applyAlignment="1">
      <alignment horizontal="center" vertical="center" wrapText="1"/>
    </xf>
    <xf numFmtId="0" fontId="11" fillId="21" borderId="7" xfId="0" applyFont="1" applyFill="1" applyBorder="1" applyAlignment="1">
      <alignment vertical="center" wrapText="1"/>
    </xf>
    <xf numFmtId="0" fontId="11" fillId="21" borderId="7" xfId="0" applyFont="1" applyFill="1" applyBorder="1" applyAlignment="1">
      <alignment horizontal="center" vertical="center" wrapText="1"/>
    </xf>
    <xf numFmtId="165" fontId="11" fillId="21" borderId="7" xfId="39" applyNumberFormat="1" applyFont="1" applyFill="1" applyBorder="1" applyAlignment="1">
      <alignment horizontal="center" vertical="center" wrapText="1"/>
    </xf>
    <xf numFmtId="164" fontId="11" fillId="21" borderId="7" xfId="0" applyNumberFormat="1" applyFont="1" applyFill="1" applyBorder="1" applyAlignment="1">
      <alignment horizontal="center" vertical="center" wrapText="1"/>
    </xf>
    <xf numFmtId="166" fontId="11" fillId="21" borderId="7" xfId="39" applyNumberFormat="1" applyFont="1" applyFill="1" applyBorder="1" applyAlignment="1">
      <alignment horizontal="center" vertical="center" wrapText="1"/>
    </xf>
    <xf numFmtId="0" fontId="11" fillId="0" borderId="0" xfId="0" applyFont="1" applyAlignment="1">
      <alignment vertical="center" wrapText="1"/>
    </xf>
    <xf numFmtId="165" fontId="11" fillId="21" borderId="7" xfId="0" applyNumberFormat="1" applyFont="1" applyFill="1" applyBorder="1" applyAlignment="1">
      <alignment horizontal="center" vertical="center" wrapText="1"/>
    </xf>
    <xf numFmtId="0" fontId="11" fillId="22" borderId="7" xfId="0" applyFont="1" applyFill="1" applyBorder="1" applyAlignment="1">
      <alignment vertical="center" wrapText="1"/>
    </xf>
    <xf numFmtId="0" fontId="11" fillId="23" borderId="7" xfId="0" applyFont="1" applyFill="1" applyBorder="1" applyAlignment="1">
      <alignment vertical="center" wrapText="1"/>
    </xf>
    <xf numFmtId="0" fontId="11" fillId="25" borderId="7" xfId="0" applyFont="1" applyFill="1" applyBorder="1" applyAlignment="1">
      <alignment vertical="center" wrapText="1"/>
    </xf>
    <xf numFmtId="0" fontId="11" fillId="0" borderId="0" xfId="42" applyFont="1" applyAlignment="1">
      <alignment horizontal="center" vertical="center"/>
    </xf>
    <xf numFmtId="0" fontId="13" fillId="0" borderId="0" xfId="42" applyFont="1" applyAlignment="1">
      <alignment vertical="center"/>
    </xf>
    <xf numFmtId="0" fontId="9" fillId="0" borderId="0" xfId="42" applyFont="1" applyAlignment="1">
      <alignment vertical="center"/>
    </xf>
    <xf numFmtId="0" fontId="14" fillId="28" borderId="7" xfId="0" applyFont="1" applyFill="1" applyBorder="1" applyAlignment="1">
      <alignment horizontal="center" vertical="center" wrapText="1"/>
    </xf>
    <xf numFmtId="0" fontId="14" fillId="0" borderId="7" xfId="42" applyFont="1" applyBorder="1" applyAlignment="1">
      <alignment horizontal="center" vertical="center" wrapText="1"/>
    </xf>
    <xf numFmtId="3" fontId="14" fillId="0" borderId="7" xfId="42" applyNumberFormat="1" applyFont="1" applyBorder="1" applyAlignment="1">
      <alignment horizontal="center" vertical="center" wrapText="1"/>
    </xf>
    <xf numFmtId="0" fontId="14" fillId="0" borderId="0" xfId="42" applyFont="1" applyAlignment="1">
      <alignment vertical="center"/>
    </xf>
    <xf numFmtId="0" fontId="9" fillId="0" borderId="0" xfId="0" applyFont="1" applyAlignment="1"/>
    <xf numFmtId="0" fontId="8" fillId="0" borderId="0" xfId="0" applyFont="1" applyFill="1" applyAlignment="1">
      <alignment vertical="center" wrapText="1"/>
    </xf>
    <xf numFmtId="0" fontId="14" fillId="0" borderId="0" xfId="42" applyFont="1" applyBorder="1" applyAlignment="1">
      <alignment horizontal="left" vertical="center" wrapText="1"/>
    </xf>
    <xf numFmtId="0" fontId="14" fillId="0" borderId="7" xfId="42"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42" applyFont="1" applyFill="1" applyBorder="1" applyAlignment="1">
      <alignment horizontal="left" vertical="center" wrapText="1"/>
    </xf>
    <xf numFmtId="0" fontId="14" fillId="0" borderId="0" xfId="42" applyFont="1" applyFill="1" applyBorder="1" applyAlignment="1">
      <alignment horizontal="center" vertical="center" wrapText="1"/>
    </xf>
    <xf numFmtId="0" fontId="14" fillId="0" borderId="0" xfId="42" applyFont="1" applyFill="1" applyAlignment="1">
      <alignment vertical="center"/>
    </xf>
    <xf numFmtId="0" fontId="8" fillId="16" borderId="2" xfId="0" applyFont="1" applyFill="1" applyBorder="1" applyAlignment="1">
      <alignment horizontal="center" vertical="center" wrapText="1"/>
    </xf>
    <xf numFmtId="0" fontId="14" fillId="0" borderId="0" xfId="42" applyFont="1" applyBorder="1" applyAlignment="1">
      <alignment horizontal="center" vertical="center" wrapText="1"/>
    </xf>
    <xf numFmtId="0" fontId="14" fillId="0" borderId="7" xfId="42" applyFont="1" applyBorder="1" applyAlignment="1">
      <alignment vertical="center"/>
    </xf>
    <xf numFmtId="0" fontId="14" fillId="0" borderId="7" xfId="42" applyFont="1" applyBorder="1" applyAlignment="1">
      <alignment horizontal="center" vertical="center"/>
    </xf>
    <xf numFmtId="0" fontId="14" fillId="0" borderId="8" xfId="42" applyFont="1" applyBorder="1" applyAlignment="1">
      <alignment horizontal="center" vertical="center" wrapText="1"/>
    </xf>
    <xf numFmtId="0" fontId="14" fillId="27" borderId="7" xfId="42" applyFont="1" applyFill="1" applyBorder="1" applyAlignment="1">
      <alignment horizontal="center" vertical="center" wrapText="1"/>
    </xf>
    <xf numFmtId="0" fontId="14" fillId="0" borderId="13" xfId="42" applyFont="1" applyBorder="1" applyAlignment="1">
      <alignment horizontal="center" vertical="center" wrapText="1"/>
    </xf>
    <xf numFmtId="3" fontId="14" fillId="0" borderId="13" xfId="42"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14" fillId="0" borderId="13" xfId="42" applyFont="1" applyFill="1" applyBorder="1" applyAlignment="1">
      <alignment horizontal="left" vertical="center" wrapText="1"/>
    </xf>
    <xf numFmtId="0" fontId="14" fillId="0" borderId="13" xfId="42" applyFont="1" applyFill="1" applyBorder="1" applyAlignment="1">
      <alignment horizontal="center" vertical="center" wrapText="1"/>
    </xf>
    <xf numFmtId="0" fontId="14" fillId="24" borderId="7" xfId="42" applyFont="1" applyFill="1" applyBorder="1" applyAlignment="1">
      <alignment horizontal="center" vertical="center" wrapText="1"/>
    </xf>
    <xf numFmtId="3" fontId="14" fillId="24" borderId="7" xfId="42" applyNumberFormat="1" applyFont="1" applyFill="1" applyBorder="1" applyAlignment="1">
      <alignment horizontal="center" vertical="center" wrapText="1"/>
    </xf>
    <xf numFmtId="3" fontId="14" fillId="31" borderId="7" xfId="42" applyNumberFormat="1" applyFont="1" applyFill="1" applyBorder="1" applyAlignment="1">
      <alignment horizontal="center" vertical="center" wrapText="1"/>
    </xf>
    <xf numFmtId="0" fontId="14" fillId="31" borderId="7" xfId="42" applyFont="1" applyFill="1" applyBorder="1" applyAlignment="1">
      <alignment horizontal="center" vertical="center" wrapText="1"/>
    </xf>
    <xf numFmtId="0" fontId="14" fillId="30" borderId="7" xfId="42" applyFont="1" applyFill="1" applyBorder="1" applyAlignment="1">
      <alignment horizontal="center" vertical="center" wrapText="1"/>
    </xf>
    <xf numFmtId="0" fontId="14" fillId="0" borderId="0" xfId="42" applyFont="1" applyFill="1" applyBorder="1"/>
    <xf numFmtId="0" fontId="10" fillId="0" borderId="0" xfId="0" applyFont="1" applyAlignment="1">
      <alignment vertical="center" wrapText="1"/>
    </xf>
    <xf numFmtId="0" fontId="14" fillId="0" borderId="7" xfId="42" applyFont="1" applyBorder="1"/>
    <xf numFmtId="0" fontId="14" fillId="0" borderId="0" xfId="42" applyFont="1"/>
    <xf numFmtId="3" fontId="14" fillId="0" borderId="7" xfId="42" applyNumberFormat="1" applyFont="1" applyBorder="1" applyAlignment="1">
      <alignment horizontal="left" vertical="center" wrapText="1"/>
    </xf>
    <xf numFmtId="3" fontId="14" fillId="0" borderId="40" xfId="42" applyNumberFormat="1" applyFont="1" applyBorder="1" applyAlignment="1">
      <alignment horizontal="center" vertical="center" wrapText="1"/>
    </xf>
    <xf numFmtId="0" fontId="14" fillId="0" borderId="40" xfId="42" applyFont="1" applyBorder="1" applyAlignment="1">
      <alignment horizontal="center" vertical="center" wrapText="1"/>
    </xf>
    <xf numFmtId="0" fontId="14" fillId="0" borderId="40" xfId="42" applyFont="1" applyFill="1" applyBorder="1" applyAlignment="1">
      <alignment horizontal="center" vertical="center" wrapText="1"/>
    </xf>
    <xf numFmtId="3" fontId="14" fillId="0" borderId="40" xfId="0" applyNumberFormat="1" applyFont="1" applyBorder="1" applyAlignment="1">
      <alignment horizontal="center" vertical="center" wrapText="1"/>
    </xf>
    <xf numFmtId="0" fontId="14" fillId="0" borderId="40" xfId="42" applyFont="1" applyBorder="1" applyAlignment="1">
      <alignment horizontal="center" vertical="center"/>
    </xf>
    <xf numFmtId="0" fontId="14" fillId="0" borderId="15" xfId="42" applyFont="1" applyBorder="1" applyAlignment="1">
      <alignment horizontal="left" vertical="center" wrapText="1"/>
    </xf>
    <xf numFmtId="0" fontId="8" fillId="0" borderId="0" xfId="42" applyFont="1" applyAlignment="1">
      <alignment vertical="center"/>
    </xf>
    <xf numFmtId="0" fontId="16" fillId="0" borderId="0" xfId="42" applyFont="1" applyAlignment="1">
      <alignment vertical="center"/>
    </xf>
    <xf numFmtId="0" fontId="14" fillId="0" borderId="7" xfId="42" applyFont="1" applyFill="1" applyBorder="1"/>
    <xf numFmtId="0" fontId="14" fillId="0" borderId="0" xfId="42" applyFont="1" applyFill="1"/>
    <xf numFmtId="0" fontId="14" fillId="0" borderId="7" xfId="42" applyFont="1" applyFill="1" applyBorder="1" applyAlignment="1">
      <alignment vertical="center"/>
    </xf>
    <xf numFmtId="0" fontId="14" fillId="0" borderId="0" xfId="42" applyFont="1" applyAlignment="1">
      <alignment horizontal="center" vertical="center"/>
    </xf>
    <xf numFmtId="0" fontId="16" fillId="0" borderId="0" xfId="42" applyFont="1" applyAlignment="1">
      <alignment horizontal="center"/>
    </xf>
    <xf numFmtId="0" fontId="16" fillId="0" borderId="7" xfId="42" applyFont="1" applyFill="1" applyBorder="1" applyAlignment="1">
      <alignment horizontal="center" vertical="center" wrapText="1"/>
    </xf>
    <xf numFmtId="0" fontId="16" fillId="0" borderId="0" xfId="42" applyFont="1" applyFill="1" applyAlignment="1">
      <alignment vertical="center"/>
    </xf>
    <xf numFmtId="0" fontId="16" fillId="0" borderId="0" xfId="0" applyFont="1" applyAlignment="1">
      <alignment vertical="center" wrapText="1"/>
    </xf>
    <xf numFmtId="0" fontId="14" fillId="0" borderId="0" xfId="42" applyFont="1" applyAlignment="1">
      <alignment horizontal="center"/>
    </xf>
    <xf numFmtId="0" fontId="14" fillId="0" borderId="7" xfId="42" applyFont="1" applyFill="1" applyBorder="1" applyAlignment="1">
      <alignment horizontal="center" vertical="center"/>
    </xf>
    <xf numFmtId="0" fontId="14" fillId="0" borderId="7" xfId="0" applyFont="1" applyBorder="1" applyAlignment="1">
      <alignment horizontal="center" vertical="center" wrapText="1"/>
    </xf>
    <xf numFmtId="0" fontId="14" fillId="0" borderId="0" xfId="0" applyFont="1" applyAlignment="1">
      <alignment vertical="center" wrapText="1"/>
    </xf>
    <xf numFmtId="0" fontId="16" fillId="0" borderId="0" xfId="42" applyFont="1" applyAlignment="1">
      <alignment horizontal="center" vertical="center"/>
    </xf>
    <xf numFmtId="0" fontId="14" fillId="31" borderId="13" xfId="42" applyFont="1" applyFill="1" applyBorder="1" applyAlignment="1">
      <alignment horizontal="center" vertical="center" wrapText="1"/>
    </xf>
    <xf numFmtId="0" fontId="18" fillId="0" borderId="0" xfId="42" applyFont="1" applyAlignment="1">
      <alignment vertical="center"/>
    </xf>
    <xf numFmtId="0" fontId="11" fillId="0" borderId="0" xfId="42" applyFont="1"/>
    <xf numFmtId="0" fontId="12" fillId="0" borderId="0" xfId="42" applyFont="1" applyAlignment="1">
      <alignment vertical="center"/>
    </xf>
    <xf numFmtId="49" fontId="14" fillId="0" borderId="47" xfId="0" applyNumberFormat="1" applyFont="1" applyBorder="1" applyAlignment="1">
      <alignment horizontal="center" vertical="center" wrapText="1"/>
    </xf>
    <xf numFmtId="0" fontId="9" fillId="0" borderId="0" xfId="42" applyFont="1" applyBorder="1" applyAlignment="1">
      <alignment vertical="center"/>
    </xf>
    <xf numFmtId="49" fontId="14" fillId="0" borderId="40" xfId="0" applyNumberFormat="1" applyFont="1" applyBorder="1" applyAlignment="1">
      <alignment horizontal="center" vertical="center" wrapText="1"/>
    </xf>
    <xf numFmtId="0" fontId="14" fillId="24" borderId="40" xfId="42" applyFont="1" applyFill="1" applyBorder="1" applyAlignment="1">
      <alignment horizontal="left" vertical="center" wrapText="1"/>
    </xf>
    <xf numFmtId="0" fontId="14" fillId="0" borderId="7" xfId="42" applyFont="1" applyBorder="1" applyAlignment="1">
      <alignment vertical="center" wrapText="1"/>
    </xf>
    <xf numFmtId="0" fontId="14" fillId="24" borderId="7" xfId="42" applyFont="1" applyFill="1" applyBorder="1" applyAlignment="1">
      <alignment horizontal="left" vertical="center" wrapText="1"/>
    </xf>
    <xf numFmtId="0" fontId="14" fillId="28" borderId="13" xfId="0" applyFont="1" applyFill="1" applyBorder="1" applyAlignment="1">
      <alignment horizontal="center" vertical="center" wrapText="1"/>
    </xf>
    <xf numFmtId="0" fontId="14" fillId="24" borderId="13" xfId="42" applyFont="1" applyFill="1" applyBorder="1" applyAlignment="1">
      <alignment horizontal="center" vertical="center" wrapText="1"/>
    </xf>
    <xf numFmtId="0" fontId="14" fillId="24" borderId="48" xfId="42" applyFont="1" applyFill="1" applyBorder="1" applyAlignment="1">
      <alignment horizontal="center" vertical="center" wrapText="1"/>
    </xf>
    <xf numFmtId="0" fontId="14" fillId="0" borderId="13" xfId="42" applyFont="1" applyBorder="1" applyAlignment="1">
      <alignment vertical="center" wrapText="1"/>
    </xf>
    <xf numFmtId="0" fontId="14" fillId="0" borderId="48" xfId="42" applyFont="1" applyBorder="1" applyAlignment="1">
      <alignment vertical="center" wrapText="1"/>
    </xf>
    <xf numFmtId="0" fontId="14" fillId="0" borderId="7" xfId="42" applyFont="1" applyFill="1" applyBorder="1" applyAlignment="1">
      <alignment vertical="center" wrapText="1"/>
    </xf>
    <xf numFmtId="3" fontId="14" fillId="0" borderId="48" xfId="42" applyNumberFormat="1" applyFont="1" applyBorder="1" applyAlignment="1">
      <alignment horizontal="center" vertical="center" wrapText="1"/>
    </xf>
    <xf numFmtId="3" fontId="14" fillId="0" borderId="48" xfId="42" applyNumberFormat="1" applyFont="1" applyBorder="1" applyAlignment="1">
      <alignment horizontal="left" vertical="center" wrapText="1"/>
    </xf>
    <xf numFmtId="0" fontId="14" fillId="0" borderId="48" xfId="42" applyFont="1" applyBorder="1" applyAlignment="1">
      <alignment horizontal="center" vertical="center" wrapText="1"/>
    </xf>
    <xf numFmtId="0" fontId="14" fillId="0" borderId="48" xfId="42" applyFont="1" applyBorder="1"/>
    <xf numFmtId="3" fontId="14" fillId="0" borderId="8" xfId="42" applyNumberFormat="1" applyFont="1" applyBorder="1" applyAlignment="1">
      <alignment horizontal="center" vertical="center" wrapText="1"/>
    </xf>
    <xf numFmtId="3" fontId="14" fillId="0" borderId="48" xfId="42" applyNumberFormat="1" applyFont="1" applyFill="1" applyBorder="1" applyAlignment="1">
      <alignment horizontal="center" vertical="center" wrapText="1"/>
    </xf>
    <xf numFmtId="0" fontId="14" fillId="0" borderId="48" xfId="42" applyFont="1" applyBorder="1" applyAlignment="1">
      <alignment horizontal="left" vertical="center" wrapText="1"/>
    </xf>
    <xf numFmtId="0" fontId="14" fillId="31" borderId="48" xfId="42" applyFont="1" applyFill="1" applyBorder="1" applyAlignment="1">
      <alignment horizontal="center" vertical="center" wrapText="1"/>
    </xf>
    <xf numFmtId="0" fontId="14" fillId="0" borderId="48" xfId="0" applyFont="1" applyBorder="1" applyAlignment="1">
      <alignment horizontal="center" vertical="center" wrapText="1"/>
    </xf>
    <xf numFmtId="0" fontId="14" fillId="28" borderId="48" xfId="0" applyFont="1" applyFill="1" applyBorder="1" applyAlignment="1">
      <alignment horizontal="center" vertical="center" wrapText="1"/>
    </xf>
    <xf numFmtId="0" fontId="14" fillId="0" borderId="7" xfId="0" applyFont="1" applyBorder="1" applyAlignment="1">
      <alignment vertical="center" wrapText="1"/>
    </xf>
    <xf numFmtId="0" fontId="14" fillId="30" borderId="48" xfId="42" applyFont="1" applyFill="1" applyBorder="1" applyAlignment="1">
      <alignment horizontal="center" vertical="center" wrapText="1"/>
    </xf>
    <xf numFmtId="0" fontId="7" fillId="0" borderId="0" xfId="0" applyFont="1" applyAlignment="1"/>
    <xf numFmtId="0" fontId="8" fillId="0" borderId="0" xfId="0" applyFont="1" applyAlignment="1"/>
    <xf numFmtId="0" fontId="14" fillId="0" borderId="40" xfId="0" applyFont="1" applyBorder="1" applyAlignment="1">
      <alignment horizontal="center" vertical="center" wrapText="1"/>
    </xf>
    <xf numFmtId="0" fontId="14" fillId="0" borderId="40" xfId="0" applyFont="1" applyBorder="1" applyAlignment="1">
      <alignment vertical="center" wrapText="1"/>
    </xf>
    <xf numFmtId="1" fontId="14" fillId="0" borderId="7" xfId="42" applyNumberFormat="1" applyFont="1" applyBorder="1" applyAlignment="1">
      <alignment horizontal="center" vertical="center" wrapText="1"/>
    </xf>
    <xf numFmtId="9" fontId="14" fillId="0" borderId="7" xfId="42" applyNumberFormat="1" applyFont="1" applyBorder="1" applyAlignment="1">
      <alignment horizontal="center" vertical="center" wrapText="1"/>
    </xf>
    <xf numFmtId="0" fontId="20" fillId="0" borderId="0" xfId="0" applyFont="1" applyAlignment="1"/>
    <xf numFmtId="164" fontId="11" fillId="21" borderId="7" xfId="39" applyFont="1" applyFill="1" applyBorder="1" applyAlignment="1">
      <alignment horizontal="center" vertical="center" wrapText="1"/>
    </xf>
    <xf numFmtId="43" fontId="11" fillId="21" borderId="7" xfId="39" applyNumberFormat="1" applyFont="1" applyFill="1" applyBorder="1" applyAlignment="1">
      <alignment horizontal="center" vertical="center" wrapText="1"/>
    </xf>
    <xf numFmtId="0" fontId="11" fillId="25" borderId="14" xfId="0" applyFont="1" applyFill="1" applyBorder="1" applyAlignment="1">
      <alignment horizontal="left" vertical="center" wrapText="1"/>
    </xf>
    <xf numFmtId="0" fontId="11" fillId="23" borderId="15" xfId="0" applyFont="1" applyFill="1" applyBorder="1" applyAlignment="1">
      <alignment horizontal="left" vertical="center" wrapText="1"/>
    </xf>
    <xf numFmtId="0" fontId="13" fillId="27" borderId="40" xfId="42" applyFont="1" applyFill="1" applyBorder="1" applyAlignment="1">
      <alignment horizontal="center" vertical="center" wrapText="1"/>
    </xf>
    <xf numFmtId="0" fontId="16" fillId="27" borderId="40" xfId="42" applyFont="1" applyFill="1" applyBorder="1" applyAlignment="1">
      <alignment horizontal="center" vertical="center" wrapText="1"/>
    </xf>
    <xf numFmtId="0" fontId="14" fillId="0" borderId="7" xfId="42" applyFont="1" applyFill="1" applyBorder="1" applyAlignment="1">
      <alignment horizontal="left" vertical="center" wrapText="1"/>
    </xf>
    <xf numFmtId="0" fontId="12" fillId="27" borderId="40" xfId="42" applyFont="1" applyFill="1" applyBorder="1" applyAlignment="1">
      <alignment horizontal="center" vertical="center" wrapText="1"/>
    </xf>
    <xf numFmtId="0" fontId="14" fillId="0" borderId="7" xfId="42" applyFont="1" applyBorder="1" applyAlignment="1">
      <alignment horizontal="left" vertical="center" wrapText="1"/>
    </xf>
    <xf numFmtId="0" fontId="14" fillId="0" borderId="40" xfId="42" applyFont="1" applyBorder="1" applyAlignment="1">
      <alignment horizontal="left" vertical="center" wrapText="1"/>
    </xf>
    <xf numFmtId="0" fontId="14" fillId="0" borderId="13" xfId="42" applyFont="1" applyBorder="1" applyAlignment="1">
      <alignment horizontal="left" vertical="center" wrapText="1"/>
    </xf>
    <xf numFmtId="0" fontId="16" fillId="27" borderId="7" xfId="42" applyFont="1" applyFill="1" applyBorder="1" applyAlignment="1">
      <alignment horizontal="center" vertical="center" wrapText="1"/>
    </xf>
    <xf numFmtId="0" fontId="13" fillId="27" borderId="7" xfId="42" applyFont="1" applyFill="1" applyBorder="1" applyAlignment="1">
      <alignment horizontal="center" vertical="center" wrapText="1"/>
    </xf>
    <xf numFmtId="0" fontId="13" fillId="32" borderId="40" xfId="43" applyFont="1" applyFill="1" applyBorder="1" applyAlignment="1">
      <alignment horizontal="center" vertical="center" wrapText="1"/>
    </xf>
    <xf numFmtId="0" fontId="13" fillId="29" borderId="40" xfId="42" applyFont="1" applyFill="1" applyBorder="1" applyAlignment="1">
      <alignment horizontal="center" vertical="center" wrapText="1"/>
    </xf>
    <xf numFmtId="0" fontId="9" fillId="17" borderId="34" xfId="0" applyFont="1" applyFill="1" applyBorder="1" applyAlignment="1">
      <alignment horizontal="center" vertical="center" wrapText="1"/>
    </xf>
    <xf numFmtId="0" fontId="9" fillId="17" borderId="35" xfId="0" applyFont="1" applyFill="1" applyBorder="1" applyAlignment="1">
      <alignment horizontal="center" vertical="center" wrapText="1"/>
    </xf>
    <xf numFmtId="0" fontId="9" fillId="17" borderId="36" xfId="0" applyFont="1" applyFill="1" applyBorder="1" applyAlignment="1">
      <alignment horizontal="center" vertical="center" wrapText="1"/>
    </xf>
    <xf numFmtId="0" fontId="10" fillId="12" borderId="0" xfId="0" applyFont="1" applyFill="1" applyAlignment="1">
      <alignment horizontal="center" vertical="center" wrapText="1"/>
    </xf>
    <xf numFmtId="0" fontId="9" fillId="15" borderId="21"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7" borderId="20" xfId="0" applyFont="1" applyFill="1" applyBorder="1" applyAlignment="1">
      <alignment horizontal="center" vertical="center" wrapText="1"/>
    </xf>
    <xf numFmtId="0" fontId="9" fillId="17" borderId="0" xfId="0" applyFont="1" applyFill="1" applyBorder="1" applyAlignment="1">
      <alignment horizontal="center" vertical="center" wrapText="1"/>
    </xf>
    <xf numFmtId="0" fontId="11" fillId="0" borderId="11" xfId="40" applyFont="1" applyBorder="1" applyAlignment="1">
      <alignment vertical="center" wrapText="1"/>
    </xf>
    <xf numFmtId="0" fontId="11" fillId="0" borderId="12" xfId="40" applyFont="1" applyBorder="1" applyAlignment="1">
      <alignment horizontal="center" vertical="center" wrapText="1"/>
    </xf>
    <xf numFmtId="0" fontId="11" fillId="0" borderId="12" xfId="40" applyFont="1" applyBorder="1" applyAlignment="1">
      <alignment vertical="center" wrapText="1"/>
    </xf>
    <xf numFmtId="0" fontId="11" fillId="0" borderId="13" xfId="40" applyFont="1" applyBorder="1" applyAlignment="1">
      <alignment horizontal="center" vertical="center" wrapText="1"/>
    </xf>
    <xf numFmtId="0" fontId="11" fillId="25" borderId="13" xfId="0" applyFont="1" applyFill="1" applyBorder="1" applyAlignment="1">
      <alignment horizontal="left" vertical="center" wrapText="1"/>
    </xf>
    <xf numFmtId="0" fontId="11" fillId="25" borderId="14" xfId="0" applyFont="1" applyFill="1" applyBorder="1" applyAlignment="1">
      <alignment horizontal="left" vertical="center" wrapText="1"/>
    </xf>
    <xf numFmtId="0" fontId="11" fillId="25" borderId="15"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11" fillId="23" borderId="15" xfId="0" applyFont="1" applyFill="1" applyBorder="1" applyAlignment="1">
      <alignment horizontal="left" vertical="center" wrapText="1"/>
    </xf>
    <xf numFmtId="0" fontId="11" fillId="23" borderId="14" xfId="0" applyFont="1" applyFill="1" applyBorder="1" applyAlignment="1">
      <alignment horizontal="left" vertical="center" wrapText="1"/>
    </xf>
    <xf numFmtId="0" fontId="16" fillId="0" borderId="25" xfId="42" applyFont="1" applyBorder="1" applyAlignment="1">
      <alignment horizontal="left" vertical="center" wrapText="1"/>
    </xf>
    <xf numFmtId="0" fontId="16" fillId="0" borderId="9" xfId="42" applyFont="1" applyBorder="1" applyAlignment="1">
      <alignment horizontal="left" vertical="center" wrapText="1"/>
    </xf>
    <xf numFmtId="0" fontId="16" fillId="0" borderId="26" xfId="42" applyFont="1" applyBorder="1" applyAlignment="1">
      <alignment horizontal="left" vertical="center" wrapText="1"/>
    </xf>
    <xf numFmtId="0" fontId="14" fillId="0" borderId="27" xfId="42" applyFont="1" applyBorder="1" applyAlignment="1">
      <alignment horizontal="left" vertical="center" wrapText="1"/>
    </xf>
    <xf numFmtId="0" fontId="14" fillId="0" borderId="28" xfId="42" applyFont="1" applyBorder="1" applyAlignment="1">
      <alignment horizontal="left" vertical="center" wrapText="1"/>
    </xf>
    <xf numFmtId="0" fontId="14" fillId="0" borderId="29" xfId="42" applyFont="1" applyBorder="1" applyAlignment="1">
      <alignment horizontal="left" vertical="center" wrapText="1"/>
    </xf>
    <xf numFmtId="0" fontId="13" fillId="27" borderId="40" xfId="42" applyFont="1" applyFill="1" applyBorder="1" applyAlignment="1">
      <alignment horizontal="center" vertical="center" wrapText="1"/>
    </xf>
    <xf numFmtId="0" fontId="16" fillId="27" borderId="40" xfId="42" applyFont="1" applyFill="1" applyBorder="1" applyAlignment="1">
      <alignment horizontal="center" vertical="center" wrapText="1"/>
    </xf>
    <xf numFmtId="0" fontId="16" fillId="26" borderId="43" xfId="42" applyFont="1" applyFill="1" applyBorder="1" applyAlignment="1">
      <alignment horizontal="center" vertical="center" wrapText="1"/>
    </xf>
    <xf numFmtId="0" fontId="16" fillId="26" borderId="44" xfId="42" applyFont="1" applyFill="1" applyBorder="1" applyAlignment="1">
      <alignment horizontal="center" vertical="center" wrapText="1"/>
    </xf>
    <xf numFmtId="0" fontId="16" fillId="0" borderId="27" xfId="42" applyFont="1" applyBorder="1" applyAlignment="1">
      <alignment horizontal="left" vertical="center" wrapText="1"/>
    </xf>
    <xf numFmtId="0" fontId="16" fillId="0" borderId="28" xfId="42" applyFont="1" applyBorder="1" applyAlignment="1">
      <alignment horizontal="left" vertical="center" wrapText="1"/>
    </xf>
    <xf numFmtId="0" fontId="16" fillId="0" borderId="29" xfId="42" applyFont="1" applyBorder="1" applyAlignment="1">
      <alignment horizontal="left" vertical="center" wrapText="1"/>
    </xf>
    <xf numFmtId="0" fontId="16" fillId="26" borderId="16" xfId="42" applyFont="1" applyFill="1" applyBorder="1" applyAlignment="1">
      <alignment horizontal="center" vertical="center" wrapText="1"/>
    </xf>
    <xf numFmtId="0" fontId="16" fillId="26" borderId="17" xfId="42" applyFont="1" applyFill="1" applyBorder="1" applyAlignment="1">
      <alignment horizontal="center" vertical="center" wrapText="1"/>
    </xf>
    <xf numFmtId="0" fontId="8" fillId="26" borderId="16" xfId="42" applyFont="1" applyFill="1" applyBorder="1" applyAlignment="1">
      <alignment horizontal="center" vertical="center" wrapText="1"/>
    </xf>
    <xf numFmtId="0" fontId="8" fillId="26" borderId="37" xfId="42" applyFont="1" applyFill="1" applyBorder="1" applyAlignment="1">
      <alignment horizontal="center" vertical="center" wrapText="1"/>
    </xf>
    <xf numFmtId="0" fontId="14" fillId="0" borderId="49" xfId="42" applyFont="1" applyBorder="1" applyAlignment="1">
      <alignment horizontal="left" vertical="center" wrapText="1"/>
    </xf>
    <xf numFmtId="0" fontId="14" fillId="0" borderId="9" xfId="42" applyFont="1" applyBorder="1" applyAlignment="1">
      <alignment horizontal="left" vertical="center" wrapText="1"/>
    </xf>
    <xf numFmtId="0" fontId="14" fillId="0" borderId="26" xfId="42" applyFont="1" applyBorder="1" applyAlignment="1">
      <alignment horizontal="left" vertical="center" wrapText="1"/>
    </xf>
    <xf numFmtId="0" fontId="8" fillId="0" borderId="31" xfId="42" applyFont="1" applyBorder="1" applyAlignment="1">
      <alignment horizontal="left" vertical="center" wrapText="1"/>
    </xf>
    <xf numFmtId="0" fontId="8" fillId="0" borderId="32" xfId="42" applyFont="1" applyBorder="1" applyAlignment="1">
      <alignment horizontal="left" vertical="center" wrapText="1"/>
    </xf>
    <xf numFmtId="0" fontId="8" fillId="0" borderId="33" xfId="42" applyFont="1" applyBorder="1" applyAlignment="1">
      <alignment horizontal="left" vertical="center" wrapText="1"/>
    </xf>
    <xf numFmtId="0" fontId="8" fillId="26" borderId="17" xfId="42" applyFont="1" applyFill="1" applyBorder="1" applyAlignment="1">
      <alignment horizontal="center" vertical="center" wrapText="1"/>
    </xf>
    <xf numFmtId="0" fontId="16" fillId="0" borderId="38" xfId="42" applyFont="1" applyBorder="1" applyAlignment="1">
      <alignment horizontal="left" vertical="center" wrapText="1"/>
    </xf>
    <xf numFmtId="0" fontId="16" fillId="0" borderId="0" xfId="42" applyFont="1" applyBorder="1" applyAlignment="1">
      <alignment horizontal="left" vertical="center" wrapText="1"/>
    </xf>
    <xf numFmtId="0" fontId="16" fillId="0" borderId="39" xfId="42" applyFont="1" applyBorder="1" applyAlignment="1">
      <alignment horizontal="left" vertical="center" wrapText="1"/>
    </xf>
    <xf numFmtId="0" fontId="16" fillId="26" borderId="37" xfId="42" applyFont="1" applyFill="1" applyBorder="1" applyAlignment="1">
      <alignment horizontal="center" vertical="center" wrapText="1"/>
    </xf>
    <xf numFmtId="0" fontId="8" fillId="0" borderId="7" xfId="42" applyFont="1" applyBorder="1" applyAlignment="1">
      <alignment horizontal="left" vertical="center" wrapText="1"/>
    </xf>
    <xf numFmtId="0" fontId="8" fillId="0" borderId="40" xfId="42" applyFont="1" applyBorder="1" applyAlignment="1">
      <alignment horizontal="left" vertical="center" wrapText="1"/>
    </xf>
    <xf numFmtId="0" fontId="10" fillId="0" borderId="0" xfId="42" applyFont="1" applyAlignment="1">
      <alignment horizontal="left" vertical="center"/>
    </xf>
    <xf numFmtId="0" fontId="17" fillId="29" borderId="0" xfId="42" applyFont="1" applyFill="1" applyAlignment="1">
      <alignment horizontal="center" vertical="center" wrapText="1"/>
    </xf>
    <xf numFmtId="0" fontId="8" fillId="0" borderId="27" xfId="42" applyFont="1" applyBorder="1" applyAlignment="1">
      <alignment horizontal="left" vertical="center" wrapText="1"/>
    </xf>
    <xf numFmtId="0" fontId="8" fillId="0" borderId="28" xfId="42" applyFont="1" applyBorder="1" applyAlignment="1">
      <alignment horizontal="left" vertical="center" wrapText="1"/>
    </xf>
    <xf numFmtId="0" fontId="8" fillId="0" borderId="29" xfId="42" applyFont="1" applyBorder="1" applyAlignment="1">
      <alignment horizontal="left" vertical="center" wrapText="1"/>
    </xf>
    <xf numFmtId="0" fontId="10" fillId="0" borderId="7" xfId="42" applyFont="1" applyBorder="1" applyAlignment="1">
      <alignment horizontal="left" vertical="center" wrapText="1"/>
    </xf>
    <xf numFmtId="0" fontId="10" fillId="0" borderId="40" xfId="42" applyFont="1" applyBorder="1" applyAlignment="1">
      <alignment horizontal="left" vertical="center" wrapText="1"/>
    </xf>
    <xf numFmtId="0" fontId="14" fillId="0" borderId="7" xfId="42" applyFont="1" applyFill="1" applyBorder="1" applyAlignment="1">
      <alignment horizontal="left" vertical="center" wrapText="1"/>
    </xf>
    <xf numFmtId="0" fontId="14" fillId="0" borderId="40" xfId="42" applyFont="1" applyFill="1" applyBorder="1" applyAlignment="1">
      <alignment horizontal="left" vertical="center" wrapText="1"/>
    </xf>
    <xf numFmtId="0" fontId="14" fillId="0" borderId="42" xfId="42" applyFont="1" applyBorder="1" applyAlignment="1">
      <alignment horizontal="left" vertical="center" wrapText="1"/>
    </xf>
    <xf numFmtId="0" fontId="14" fillId="0" borderId="32" xfId="42" applyFont="1" applyBorder="1" applyAlignment="1">
      <alignment horizontal="left" vertical="center" wrapText="1"/>
    </xf>
    <xf numFmtId="0" fontId="14" fillId="0" borderId="41" xfId="42" applyFont="1" applyBorder="1" applyAlignment="1">
      <alignment horizontal="left" vertical="center" wrapText="1"/>
    </xf>
    <xf numFmtId="0" fontId="14" fillId="0" borderId="8" xfId="42" applyFont="1" applyBorder="1" applyAlignment="1">
      <alignment horizontal="left" vertical="center" wrapText="1"/>
    </xf>
    <xf numFmtId="0" fontId="14" fillId="0" borderId="10" xfId="42" applyFont="1" applyBorder="1" applyAlignment="1">
      <alignment horizontal="left" vertical="center" wrapText="1"/>
    </xf>
    <xf numFmtId="0" fontId="8" fillId="0" borderId="25" xfId="42" applyFont="1" applyBorder="1" applyAlignment="1">
      <alignment horizontal="left" vertical="center" wrapText="1"/>
    </xf>
    <xf numFmtId="0" fontId="8" fillId="0" borderId="9" xfId="42" applyFont="1" applyBorder="1" applyAlignment="1">
      <alignment horizontal="left" vertical="center" wrapText="1"/>
    </xf>
    <xf numFmtId="0" fontId="8" fillId="0" borderId="26" xfId="42" applyFont="1" applyBorder="1" applyAlignment="1">
      <alignment horizontal="left" vertical="center" wrapText="1"/>
    </xf>
    <xf numFmtId="0" fontId="14" fillId="0" borderId="30" xfId="42" applyFont="1" applyBorder="1" applyAlignment="1">
      <alignment horizontal="left" vertical="center" wrapText="1"/>
    </xf>
    <xf numFmtId="0" fontId="14" fillId="0" borderId="45" xfId="42" applyFont="1" applyBorder="1" applyAlignment="1">
      <alignment horizontal="left" vertical="center" wrapText="1"/>
    </xf>
    <xf numFmtId="0" fontId="12" fillId="27" borderId="40" xfId="42" applyFont="1" applyFill="1" applyBorder="1" applyAlignment="1">
      <alignment horizontal="center" vertical="center" wrapText="1"/>
    </xf>
    <xf numFmtId="0" fontId="16" fillId="26" borderId="46" xfId="42" applyFont="1" applyFill="1" applyBorder="1" applyAlignment="1">
      <alignment horizontal="center" vertical="center" wrapText="1"/>
    </xf>
    <xf numFmtId="0" fontId="8" fillId="26" borderId="40" xfId="42" applyFont="1" applyFill="1" applyBorder="1" applyAlignment="1">
      <alignment horizontal="center" vertical="center" wrapText="1"/>
    </xf>
    <xf numFmtId="0" fontId="10" fillId="6" borderId="32" xfId="42" applyFont="1" applyFill="1" applyBorder="1" applyAlignment="1">
      <alignment horizontal="center" vertical="center" wrapText="1"/>
    </xf>
    <xf numFmtId="0" fontId="10" fillId="0" borderId="0" xfId="42" applyFont="1" applyAlignment="1">
      <alignment horizontal="left"/>
    </xf>
    <xf numFmtId="0" fontId="14" fillId="0" borderId="7" xfId="42" applyFont="1" applyBorder="1" applyAlignment="1">
      <alignment horizontal="left" vertical="center" wrapText="1"/>
    </xf>
    <xf numFmtId="0" fontId="14" fillId="0" borderId="40" xfId="42" applyFont="1" applyBorder="1" applyAlignment="1">
      <alignment horizontal="left" vertical="center" wrapText="1"/>
    </xf>
    <xf numFmtId="0" fontId="16" fillId="0" borderId="7" xfId="42" applyFont="1" applyBorder="1" applyAlignment="1">
      <alignment horizontal="left" vertical="center" wrapText="1"/>
    </xf>
    <xf numFmtId="0" fontId="16" fillId="0" borderId="40" xfId="42" applyFont="1" applyBorder="1" applyAlignment="1">
      <alignment horizontal="left" vertical="center" wrapText="1"/>
    </xf>
    <xf numFmtId="0" fontId="16" fillId="26" borderId="22" xfId="42" applyFont="1" applyFill="1" applyBorder="1" applyAlignment="1">
      <alignment horizontal="center" vertical="center" wrapText="1"/>
    </xf>
    <xf numFmtId="0" fontId="16" fillId="26" borderId="23" xfId="42" applyFont="1" applyFill="1" applyBorder="1" applyAlignment="1">
      <alignment horizontal="center" vertical="center" wrapText="1"/>
    </xf>
    <xf numFmtId="0" fontId="16" fillId="26" borderId="27" xfId="42" applyFont="1" applyFill="1" applyBorder="1" applyAlignment="1">
      <alignment horizontal="center" vertical="center" wrapText="1"/>
    </xf>
    <xf numFmtId="0" fontId="16" fillId="26" borderId="28" xfId="42" applyFont="1" applyFill="1" applyBorder="1" applyAlignment="1">
      <alignment horizontal="center" vertical="center" wrapText="1"/>
    </xf>
    <xf numFmtId="0" fontId="8" fillId="26" borderId="22" xfId="42" applyFont="1" applyFill="1" applyBorder="1" applyAlignment="1">
      <alignment horizontal="center" vertical="center" wrapText="1"/>
    </xf>
    <xf numFmtId="0" fontId="8" fillId="26" borderId="23" xfId="42" applyFont="1" applyFill="1" applyBorder="1" applyAlignment="1">
      <alignment horizontal="center" vertical="center" wrapText="1"/>
    </xf>
    <xf numFmtId="0" fontId="14" fillId="0" borderId="13" xfId="42" applyFont="1" applyBorder="1" applyAlignment="1">
      <alignment horizontal="left" vertical="center" wrapText="1"/>
    </xf>
    <xf numFmtId="0" fontId="16" fillId="26" borderId="24" xfId="42" applyFont="1" applyFill="1" applyBorder="1" applyAlignment="1">
      <alignment horizontal="center" vertical="center" wrapText="1"/>
    </xf>
    <xf numFmtId="0" fontId="16" fillId="26" borderId="29" xfId="42" applyFont="1" applyFill="1" applyBorder="1" applyAlignment="1">
      <alignment horizontal="center" vertical="center" wrapText="1"/>
    </xf>
    <xf numFmtId="0" fontId="8" fillId="0" borderId="30" xfId="42" applyFont="1" applyBorder="1" applyAlignment="1">
      <alignment horizontal="left" vertical="center" wrapText="1"/>
    </xf>
    <xf numFmtId="0" fontId="8" fillId="26" borderId="8" xfId="42" applyFont="1" applyFill="1" applyBorder="1" applyAlignment="1">
      <alignment horizontal="center" vertical="center" wrapText="1"/>
    </xf>
    <xf numFmtId="0" fontId="8" fillId="26" borderId="10" xfId="42" applyFont="1" applyFill="1" applyBorder="1" applyAlignment="1">
      <alignment horizontal="center" vertical="center" wrapText="1"/>
    </xf>
    <xf numFmtId="0" fontId="16" fillId="26" borderId="8" xfId="42" applyFont="1" applyFill="1" applyBorder="1" applyAlignment="1">
      <alignment horizontal="center" vertical="center" wrapText="1"/>
    </xf>
    <xf numFmtId="0" fontId="16" fillId="26" borderId="10" xfId="42" applyFont="1" applyFill="1" applyBorder="1" applyAlignment="1">
      <alignment horizontal="center" vertical="center" wrapText="1"/>
    </xf>
    <xf numFmtId="0" fontId="8" fillId="26" borderId="24" xfId="42" applyFont="1" applyFill="1" applyBorder="1" applyAlignment="1">
      <alignment horizontal="center" vertical="center" wrapText="1"/>
    </xf>
    <xf numFmtId="0" fontId="16" fillId="0" borderId="31" xfId="42" applyFont="1" applyBorder="1" applyAlignment="1">
      <alignment horizontal="left" vertical="center" wrapText="1"/>
    </xf>
    <xf numFmtId="0" fontId="16" fillId="0" borderId="32" xfId="42" applyFont="1" applyBorder="1" applyAlignment="1">
      <alignment horizontal="left" vertical="center" wrapText="1"/>
    </xf>
    <xf numFmtId="0" fontId="16" fillId="0" borderId="33" xfId="42" applyFont="1" applyBorder="1" applyAlignment="1">
      <alignment horizontal="left" vertical="center" wrapText="1"/>
    </xf>
    <xf numFmtId="0" fontId="13" fillId="27" borderId="7" xfId="42" applyFont="1" applyFill="1" applyBorder="1" applyAlignment="1">
      <alignment horizontal="center" vertical="center" wrapText="1"/>
    </xf>
    <xf numFmtId="0" fontId="16" fillId="27" borderId="7" xfId="42" applyFont="1" applyFill="1" applyBorder="1" applyAlignment="1">
      <alignment horizontal="center" vertical="center" wrapText="1"/>
    </xf>
    <xf numFmtId="0" fontId="10" fillId="6" borderId="0" xfId="42" applyFont="1" applyFill="1" applyBorder="1" applyAlignment="1">
      <alignment horizontal="center" vertical="center" wrapText="1"/>
    </xf>
    <xf numFmtId="0" fontId="14" fillId="0" borderId="27" xfId="42" applyFont="1" applyFill="1" applyBorder="1" applyAlignment="1">
      <alignment horizontal="left" vertical="center" wrapText="1"/>
    </xf>
    <xf numFmtId="0" fontId="14" fillId="0" borderId="28" xfId="42" applyFont="1" applyFill="1" applyBorder="1" applyAlignment="1">
      <alignment horizontal="left" vertical="center" wrapText="1"/>
    </xf>
    <xf numFmtId="0" fontId="14" fillId="0" borderId="29" xfId="42" applyFont="1" applyFill="1" applyBorder="1" applyAlignment="1">
      <alignment horizontal="left" vertical="center" wrapText="1"/>
    </xf>
    <xf numFmtId="0" fontId="13" fillId="29" borderId="40" xfId="42" applyFont="1" applyFill="1" applyBorder="1" applyAlignment="1">
      <alignment horizontal="center" vertical="center" wrapText="1"/>
    </xf>
    <xf numFmtId="0" fontId="13" fillId="32" borderId="40" xfId="43" applyFont="1" applyFill="1" applyBorder="1" applyAlignment="1">
      <alignment horizontal="center" vertical="center" wrapText="1"/>
    </xf>
    <xf numFmtId="0" fontId="16" fillId="6" borderId="18" xfId="42" applyFont="1" applyFill="1" applyBorder="1" applyAlignment="1">
      <alignment horizontal="center" vertical="center" wrapText="1"/>
    </xf>
    <xf numFmtId="0" fontId="16" fillId="6" borderId="19" xfId="42" applyFont="1" applyFill="1" applyBorder="1" applyAlignment="1">
      <alignment horizontal="center" vertical="center" wrapText="1"/>
    </xf>
    <xf numFmtId="0" fontId="12" fillId="0" borderId="7" xfId="42" applyFont="1" applyBorder="1" applyAlignment="1">
      <alignment horizontal="left" vertical="center" wrapText="1"/>
    </xf>
    <xf numFmtId="0" fontId="12" fillId="0" borderId="40" xfId="42" applyFont="1" applyBorder="1" applyAlignment="1">
      <alignment horizontal="left" vertical="center" wrapText="1"/>
    </xf>
    <xf numFmtId="0" fontId="14" fillId="29" borderId="13" xfId="42" applyFont="1" applyFill="1" applyBorder="1" applyAlignment="1">
      <alignment horizontal="center" vertical="center" wrapText="1"/>
    </xf>
    <xf numFmtId="0" fontId="14" fillId="29" borderId="40" xfId="42" applyFont="1" applyFill="1" applyBorder="1" applyAlignment="1">
      <alignment horizontal="center" vertical="center" wrapText="1"/>
    </xf>
    <xf numFmtId="0" fontId="14" fillId="29" borderId="8" xfId="42" applyFont="1" applyFill="1" applyBorder="1" applyAlignment="1">
      <alignment horizontal="center" vertical="center" wrapText="1"/>
    </xf>
    <xf numFmtId="0" fontId="14" fillId="29" borderId="9" xfId="42" applyFont="1" applyFill="1" applyBorder="1" applyAlignment="1">
      <alignment horizontal="center" vertical="center" wrapText="1"/>
    </xf>
    <xf numFmtId="0" fontId="14" fillId="29" borderId="10" xfId="42" applyFont="1" applyFill="1" applyBorder="1" applyAlignment="1">
      <alignment horizontal="center" vertical="center" wrapText="1"/>
    </xf>
    <xf numFmtId="0" fontId="14" fillId="32" borderId="40" xfId="43" applyFont="1" applyFill="1" applyBorder="1" applyAlignment="1">
      <alignment horizontal="center" vertical="center" wrapText="1"/>
    </xf>
    <xf numFmtId="0" fontId="14" fillId="29" borderId="15" xfId="42" applyFont="1" applyFill="1" applyBorder="1" applyAlignment="1">
      <alignment horizontal="center" vertical="center" wrapText="1"/>
    </xf>
    <xf numFmtId="0" fontId="14" fillId="29" borderId="40" xfId="42" applyFont="1" applyFill="1" applyBorder="1" applyAlignment="1">
      <alignment horizontal="center" vertical="center" wrapText="1"/>
    </xf>
    <xf numFmtId="0" fontId="14" fillId="32" borderId="40" xfId="43" applyFont="1" applyFill="1" applyBorder="1" applyAlignment="1">
      <alignment horizontal="center" vertical="center" wrapText="1"/>
    </xf>
    <xf numFmtId="0" fontId="13" fillId="29" borderId="13" xfId="42" applyFont="1" applyFill="1" applyBorder="1" applyAlignment="1">
      <alignment horizontal="center" vertical="center" wrapText="1"/>
    </xf>
    <xf numFmtId="0" fontId="13" fillId="29" borderId="8" xfId="42" applyFont="1" applyFill="1" applyBorder="1" applyAlignment="1">
      <alignment horizontal="center" vertical="center" wrapText="1"/>
    </xf>
    <xf numFmtId="0" fontId="13" fillId="29" borderId="9" xfId="42" applyFont="1" applyFill="1" applyBorder="1" applyAlignment="1">
      <alignment horizontal="center" vertical="center" wrapText="1"/>
    </xf>
    <xf numFmtId="0" fontId="13" fillId="29" borderId="10" xfId="42" applyFont="1" applyFill="1" applyBorder="1" applyAlignment="1">
      <alignment horizontal="center" vertical="center" wrapText="1"/>
    </xf>
    <xf numFmtId="0" fontId="13" fillId="32" borderId="48" xfId="43" applyFont="1" applyFill="1" applyBorder="1" applyAlignment="1">
      <alignment horizontal="center" vertical="center" wrapText="1"/>
    </xf>
    <xf numFmtId="0" fontId="13" fillId="29" borderId="15" xfId="42" applyFont="1" applyFill="1" applyBorder="1" applyAlignment="1">
      <alignment horizontal="center" vertical="center" wrapText="1"/>
    </xf>
    <xf numFmtId="0" fontId="13" fillId="32" borderId="48" xfId="43" applyFont="1" applyFill="1" applyBorder="1" applyAlignment="1">
      <alignment horizontal="center" vertical="center" wrapText="1"/>
    </xf>
    <xf numFmtId="0" fontId="14" fillId="32" borderId="48" xfId="43" applyFont="1" applyFill="1" applyBorder="1" applyAlignment="1">
      <alignment horizontal="center" vertical="center" wrapText="1"/>
    </xf>
    <xf numFmtId="0" fontId="18" fillId="0" borderId="0" xfId="42" applyFont="1"/>
    <xf numFmtId="3" fontId="14" fillId="0" borderId="7" xfId="42" applyNumberFormat="1" applyFont="1" applyFill="1" applyBorder="1" applyAlignment="1">
      <alignment horizontal="center" vertical="center" wrapText="1"/>
    </xf>
    <xf numFmtId="3" fontId="14" fillId="0" borderId="40" xfId="42" applyNumberFormat="1" applyFont="1" applyFill="1" applyBorder="1" applyAlignment="1">
      <alignment horizontal="center" vertical="center" wrapText="1"/>
    </xf>
    <xf numFmtId="0" fontId="20" fillId="6" borderId="0" xfId="42" applyFont="1" applyFill="1" applyBorder="1" applyAlignment="1">
      <alignment horizontal="center" vertical="center" wrapText="1"/>
    </xf>
    <xf numFmtId="0" fontId="16" fillId="29" borderId="40" xfId="42" applyFont="1" applyFill="1" applyBorder="1" applyAlignment="1">
      <alignment horizontal="center" vertical="center" wrapText="1"/>
    </xf>
    <xf numFmtId="0" fontId="16" fillId="32" borderId="40" xfId="43" applyFont="1" applyFill="1" applyBorder="1" applyAlignment="1">
      <alignment horizontal="center" vertical="center" wrapText="1"/>
    </xf>
    <xf numFmtId="0" fontId="16" fillId="29" borderId="40" xfId="42" applyFont="1" applyFill="1" applyBorder="1" applyAlignment="1">
      <alignment horizontal="center" vertical="center" wrapText="1"/>
    </xf>
    <xf numFmtId="0" fontId="16" fillId="32" borderId="40" xfId="43" applyFont="1" applyFill="1" applyBorder="1" applyAlignment="1">
      <alignment horizontal="center" vertical="center" wrapText="1"/>
    </xf>
    <xf numFmtId="0" fontId="12" fillId="29" borderId="40" xfId="42" applyFont="1" applyFill="1" applyBorder="1" applyAlignment="1">
      <alignment horizontal="center" vertical="center" wrapText="1"/>
    </xf>
    <xf numFmtId="0" fontId="12" fillId="32" borderId="48" xfId="43" applyFont="1" applyFill="1" applyBorder="1" applyAlignment="1">
      <alignment horizontal="center" vertical="center" wrapText="1"/>
    </xf>
    <xf numFmtId="0" fontId="12" fillId="29" borderId="40" xfId="42" applyFont="1" applyFill="1" applyBorder="1" applyAlignment="1">
      <alignment horizontal="center" vertical="center" wrapText="1"/>
    </xf>
    <xf numFmtId="0" fontId="12" fillId="32" borderId="48" xfId="43" applyFont="1" applyFill="1" applyBorder="1" applyAlignment="1">
      <alignment horizontal="center" vertical="center" wrapText="1"/>
    </xf>
    <xf numFmtId="0" fontId="9" fillId="0" borderId="0" xfId="42" applyFont="1" applyAlignment="1">
      <alignment horizontal="center" vertical="center"/>
    </xf>
    <xf numFmtId="0" fontId="11" fillId="0" borderId="0" xfId="42" applyFont="1" applyAlignment="1">
      <alignment vertical="center"/>
    </xf>
    <xf numFmtId="0" fontId="21" fillId="0" borderId="40" xfId="0" applyFont="1" applyBorder="1" applyAlignment="1">
      <alignment horizontal="center" vertical="center" wrapText="1"/>
    </xf>
    <xf numFmtId="0" fontId="14" fillId="0" borderId="0" xfId="42" applyFont="1" applyAlignment="1">
      <alignment horizontal="center" vertical="center" wrapText="1"/>
    </xf>
    <xf numFmtId="0" fontId="22" fillId="0" borderId="0" xfId="0" applyFont="1" applyAlignment="1">
      <alignment horizontal="left" vertical="center" indent="2"/>
    </xf>
    <xf numFmtId="0" fontId="23" fillId="0" borderId="0" xfId="0" applyFont="1" applyAlignment="1">
      <alignment horizontal="left" vertical="center" indent="2"/>
    </xf>
    <xf numFmtId="0" fontId="14" fillId="6" borderId="18" xfId="42" applyFont="1" applyFill="1" applyBorder="1" applyAlignment="1">
      <alignment horizontal="center" vertical="center" wrapText="1"/>
    </xf>
    <xf numFmtId="0" fontId="14" fillId="6" borderId="19" xfId="42" applyFont="1" applyFill="1" applyBorder="1" applyAlignment="1">
      <alignment horizontal="center" vertical="center" wrapText="1"/>
    </xf>
    <xf numFmtId="0" fontId="14" fillId="27" borderId="7" xfId="42" applyFont="1" applyFill="1" applyBorder="1" applyAlignment="1">
      <alignment horizontal="center" vertical="center" wrapText="1"/>
    </xf>
    <xf numFmtId="0" fontId="14" fillId="27" borderId="40" xfId="42" applyFont="1" applyFill="1" applyBorder="1" applyAlignment="1">
      <alignment horizontal="center" vertical="center" wrapText="1"/>
    </xf>
    <xf numFmtId="0" fontId="23" fillId="28" borderId="8" xfId="0" applyFont="1" applyFill="1" applyBorder="1" applyAlignment="1">
      <alignment horizontal="center" vertical="center" wrapText="1"/>
    </xf>
    <xf numFmtId="164" fontId="14" fillId="0" borderId="7" xfId="39" applyFont="1" applyBorder="1" applyAlignment="1">
      <alignment horizontal="center" vertical="center"/>
    </xf>
    <xf numFmtId="164" fontId="14" fillId="0" borderId="40" xfId="39" applyFont="1" applyBorder="1" applyAlignment="1">
      <alignment horizontal="center" vertical="center"/>
    </xf>
    <xf numFmtId="0" fontId="10" fillId="19" borderId="5" xfId="40" applyFont="1" applyFill="1" applyBorder="1" applyAlignment="1">
      <alignment horizontal="center" vertical="center" wrapText="1"/>
    </xf>
    <xf numFmtId="0" fontId="10" fillId="19" borderId="6" xfId="40" applyFont="1" applyFill="1" applyBorder="1" applyAlignment="1">
      <alignment horizontal="center" vertical="center" wrapText="1"/>
    </xf>
    <xf numFmtId="0" fontId="10" fillId="19" borderId="7" xfId="40" applyFont="1" applyFill="1" applyBorder="1" applyAlignment="1">
      <alignment horizontal="center" vertical="center" wrapText="1"/>
    </xf>
    <xf numFmtId="0" fontId="10" fillId="19" borderId="8" xfId="40" applyFont="1" applyFill="1" applyBorder="1" applyAlignment="1">
      <alignment horizontal="center" vertical="center" wrapText="1"/>
    </xf>
    <xf numFmtId="0" fontId="10" fillId="19" borderId="9" xfId="40" applyFont="1" applyFill="1" applyBorder="1" applyAlignment="1">
      <alignment horizontal="center" vertical="center" wrapText="1"/>
    </xf>
    <xf numFmtId="0" fontId="10" fillId="19" borderId="10" xfId="40" applyFont="1" applyFill="1" applyBorder="1" applyAlignment="1">
      <alignment horizontal="center" vertical="center" wrapText="1"/>
    </xf>
    <xf numFmtId="0" fontId="10" fillId="19" borderId="7" xfId="40" applyFont="1" applyFill="1" applyBorder="1" applyAlignment="1">
      <alignment horizontal="center" vertical="center" wrapText="1"/>
    </xf>
    <xf numFmtId="0" fontId="10" fillId="19" borderId="11" xfId="40" applyFont="1" applyFill="1" applyBorder="1" applyAlignment="1">
      <alignment horizontal="center" vertical="center" wrapText="1"/>
    </xf>
    <xf numFmtId="0" fontId="10" fillId="19" borderId="13" xfId="40" applyFont="1" applyFill="1" applyBorder="1" applyAlignment="1">
      <alignment horizontal="center" vertical="center" wrapText="1"/>
    </xf>
    <xf numFmtId="0" fontId="10" fillId="19" borderId="11" xfId="40" applyFont="1" applyFill="1" applyBorder="1" applyAlignment="1">
      <alignment horizontal="center" vertical="center" wrapText="1"/>
    </xf>
    <xf numFmtId="0" fontId="11" fillId="0" borderId="7" xfId="0" applyFont="1" applyBorder="1" applyAlignment="1">
      <alignment horizontal="center" vertical="center" textRotation="90" wrapText="1"/>
    </xf>
    <xf numFmtId="0" fontId="11" fillId="21" borderId="7" xfId="0" applyFont="1" applyFill="1" applyBorder="1" applyAlignment="1">
      <alignment horizontal="center" vertical="center" wrapText="1"/>
    </xf>
    <xf numFmtId="0" fontId="11" fillId="21" borderId="7" xfId="0" applyFont="1" applyFill="1" applyBorder="1" applyAlignment="1">
      <alignment horizontal="left" vertical="center" wrapText="1"/>
    </xf>
    <xf numFmtId="0" fontId="11" fillId="21" borderId="7" xfId="0" applyFont="1" applyFill="1" applyBorder="1" applyAlignment="1">
      <alignment horizontal="left" vertical="center" wrapText="1"/>
    </xf>
    <xf numFmtId="164" fontId="11" fillId="0" borderId="0" xfId="39" applyFont="1" applyAlignment="1">
      <alignment vertical="center" wrapText="1"/>
    </xf>
    <xf numFmtId="166" fontId="11" fillId="21" borderId="7" xfId="0" applyNumberFormat="1" applyFont="1" applyFill="1" applyBorder="1" applyAlignment="1">
      <alignment horizontal="center" vertical="center" wrapText="1"/>
    </xf>
    <xf numFmtId="0" fontId="11" fillId="22" borderId="13" xfId="0" applyFont="1" applyFill="1" applyBorder="1" applyAlignment="1">
      <alignment horizontal="center" vertical="center" wrapText="1"/>
    </xf>
    <xf numFmtId="0" fontId="24" fillId="22" borderId="7" xfId="41" applyFont="1" applyFill="1" applyBorder="1" applyAlignment="1">
      <alignment horizontal="left" vertical="center" wrapText="1"/>
    </xf>
    <xf numFmtId="0" fontId="11" fillId="22" borderId="7" xfId="0" applyFont="1" applyFill="1" applyBorder="1" applyAlignment="1">
      <alignment horizontal="center" vertical="center" wrapText="1"/>
    </xf>
    <xf numFmtId="0" fontId="11" fillId="22" borderId="14" xfId="0" applyFont="1" applyFill="1" applyBorder="1" applyAlignment="1">
      <alignment horizontal="center" vertical="center" wrapText="1"/>
    </xf>
    <xf numFmtId="2" fontId="11" fillId="22" borderId="7" xfId="0" applyNumberFormat="1" applyFont="1" applyFill="1" applyBorder="1" applyAlignment="1">
      <alignment horizontal="center" vertical="center" wrapText="1"/>
    </xf>
    <xf numFmtId="167" fontId="11" fillId="22" borderId="7" xfId="39" applyNumberFormat="1" applyFont="1" applyFill="1" applyBorder="1" applyAlignment="1">
      <alignment horizontal="center" vertical="center" wrapText="1"/>
    </xf>
    <xf numFmtId="0" fontId="25" fillId="22" borderId="7" xfId="41" applyFont="1" applyFill="1" applyBorder="1" applyAlignment="1">
      <alignment horizontal="left" vertical="center" wrapText="1"/>
    </xf>
    <xf numFmtId="0" fontId="11" fillId="22" borderId="7" xfId="39" applyNumberFormat="1" applyFont="1" applyFill="1" applyBorder="1" applyAlignment="1">
      <alignment horizontal="center" vertical="center" wrapText="1"/>
    </xf>
    <xf numFmtId="0" fontId="11" fillId="22" borderId="7" xfId="0" applyNumberFormat="1" applyFont="1" applyFill="1" applyBorder="1" applyAlignment="1">
      <alignment horizontal="center" vertical="center" wrapText="1"/>
    </xf>
    <xf numFmtId="164" fontId="11" fillId="22" borderId="7" xfId="39" applyNumberFormat="1" applyFont="1" applyFill="1" applyBorder="1" applyAlignment="1">
      <alignment vertical="center" wrapText="1"/>
    </xf>
    <xf numFmtId="164" fontId="11" fillId="22" borderId="7" xfId="0" applyNumberFormat="1" applyFont="1" applyFill="1" applyBorder="1" applyAlignment="1">
      <alignment vertical="center" wrapText="1"/>
    </xf>
    <xf numFmtId="3" fontId="11" fillId="22" borderId="7" xfId="0" applyNumberFormat="1" applyFont="1" applyFill="1" applyBorder="1" applyAlignment="1">
      <alignment horizontal="center" vertical="center" wrapText="1"/>
    </xf>
    <xf numFmtId="0" fontId="11" fillId="22" borderId="7" xfId="0" applyFont="1" applyFill="1" applyBorder="1" applyAlignment="1">
      <alignment horizontal="left" vertical="center" wrapText="1"/>
    </xf>
    <xf numFmtId="4" fontId="11" fillId="22" borderId="7" xfId="0" applyNumberFormat="1" applyFont="1" applyFill="1" applyBorder="1" applyAlignment="1">
      <alignment horizontal="center" vertical="center" wrapText="1"/>
    </xf>
    <xf numFmtId="166" fontId="11" fillId="22" borderId="7" xfId="39" applyNumberFormat="1" applyFont="1" applyFill="1" applyBorder="1" applyAlignment="1">
      <alignment horizontal="center" vertical="center" wrapText="1"/>
    </xf>
    <xf numFmtId="166" fontId="11" fillId="22" borderId="7" xfId="0" applyNumberFormat="1" applyFont="1" applyFill="1" applyBorder="1" applyAlignment="1">
      <alignment horizontal="center" vertical="center" wrapText="1"/>
    </xf>
    <xf numFmtId="166" fontId="11" fillId="22" borderId="7" xfId="0" applyNumberFormat="1" applyFont="1" applyFill="1" applyBorder="1" applyAlignment="1">
      <alignment vertical="center" wrapText="1"/>
    </xf>
    <xf numFmtId="164" fontId="11" fillId="22" borderId="7" xfId="39" applyFont="1" applyFill="1" applyBorder="1" applyAlignment="1">
      <alignment horizontal="center" vertical="center" wrapText="1"/>
    </xf>
    <xf numFmtId="164" fontId="11" fillId="22" borderId="7" xfId="0" applyNumberFormat="1" applyFont="1" applyFill="1" applyBorder="1" applyAlignment="1">
      <alignment horizontal="center" vertical="center" wrapText="1"/>
    </xf>
    <xf numFmtId="0" fontId="11" fillId="22" borderId="15" xfId="0" applyFont="1" applyFill="1" applyBorder="1" applyAlignment="1">
      <alignment horizontal="center" vertical="center" wrapText="1"/>
    </xf>
    <xf numFmtId="165" fontId="11" fillId="22" borderId="7" xfId="39" applyNumberFormat="1" applyFont="1" applyFill="1" applyBorder="1" applyAlignment="1">
      <alignment horizontal="center" vertical="center" wrapText="1"/>
    </xf>
    <xf numFmtId="0" fontId="24" fillId="23" borderId="7" xfId="41" applyFont="1" applyFill="1" applyBorder="1" applyAlignment="1">
      <alignment horizontal="left" vertical="center" wrapText="1"/>
    </xf>
    <xf numFmtId="0" fontId="11" fillId="23" borderId="7" xfId="0" applyFont="1" applyFill="1" applyBorder="1" applyAlignment="1">
      <alignment horizontal="center" vertical="center" wrapText="1"/>
    </xf>
    <xf numFmtId="0" fontId="11" fillId="23" borderId="7" xfId="0" applyFont="1" applyFill="1" applyBorder="1" applyAlignment="1">
      <alignment horizontal="left" vertical="center" wrapText="1"/>
    </xf>
    <xf numFmtId="0" fontId="11" fillId="24" borderId="7" xfId="0" applyFont="1" applyFill="1" applyBorder="1" applyAlignment="1">
      <alignment vertical="center" wrapText="1"/>
    </xf>
    <xf numFmtId="0" fontId="11" fillId="24" borderId="7" xfId="0" applyFont="1" applyFill="1" applyBorder="1" applyAlignment="1">
      <alignment horizontal="left" vertical="center" wrapText="1"/>
    </xf>
    <xf numFmtId="0" fontId="11" fillId="24" borderId="7" xfId="0" applyFont="1" applyFill="1" applyBorder="1" applyAlignment="1">
      <alignment horizontal="center" vertical="center" wrapText="1"/>
    </xf>
    <xf numFmtId="0" fontId="11" fillId="23" borderId="8" xfId="0" applyFont="1" applyFill="1" applyBorder="1" applyAlignment="1">
      <alignment horizontal="center" vertical="center" wrapText="1"/>
    </xf>
    <xf numFmtId="0" fontId="11" fillId="23" borderId="9" xfId="0" applyFont="1" applyFill="1" applyBorder="1" applyAlignment="1">
      <alignment horizontal="center" vertical="center" wrapText="1"/>
    </xf>
    <xf numFmtId="0" fontId="11" fillId="23" borderId="10" xfId="0" applyFont="1" applyFill="1" applyBorder="1" applyAlignment="1">
      <alignment horizontal="center" vertical="center" wrapText="1"/>
    </xf>
    <xf numFmtId="0" fontId="11" fillId="25" borderId="7" xfId="0" applyFont="1" applyFill="1" applyBorder="1" applyAlignment="1">
      <alignment horizontal="center" vertical="center" wrapText="1"/>
    </xf>
    <xf numFmtId="0" fontId="11" fillId="25" borderId="7" xfId="0" applyFont="1" applyFill="1" applyBorder="1" applyAlignment="1">
      <alignment horizontal="left" vertical="center" wrapText="1"/>
    </xf>
    <xf numFmtId="0" fontId="11" fillId="25" borderId="7" xfId="0" applyFont="1" applyFill="1" applyBorder="1" applyAlignment="1">
      <alignment horizontal="left" vertical="center" wrapText="1"/>
    </xf>
    <xf numFmtId="0" fontId="11" fillId="25" borderId="7" xfId="0" applyFont="1" applyFill="1" applyBorder="1" applyAlignment="1">
      <alignment horizontal="center" vertical="center" wrapText="1"/>
    </xf>
    <xf numFmtId="0" fontId="11" fillId="0" borderId="0" xfId="0" applyFont="1" applyAlignment="1">
      <alignment vertical="center" textRotation="90"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0" fillId="8" borderId="0" xfId="0" applyFont="1" applyFill="1" applyAlignment="1">
      <alignment horizontal="center" vertical="center" wrapText="1"/>
    </xf>
    <xf numFmtId="0" fontId="10" fillId="9" borderId="0" xfId="0" applyFont="1" applyFill="1" applyAlignment="1">
      <alignment horizontal="center" vertical="center" wrapText="1"/>
    </xf>
    <xf numFmtId="0" fontId="11" fillId="0" borderId="0" xfId="0" applyFont="1"/>
    <xf numFmtId="0" fontId="10" fillId="10" borderId="0" xfId="0" applyFont="1" applyFill="1" applyAlignment="1">
      <alignment horizontal="center" vertical="center" wrapText="1"/>
    </xf>
    <xf numFmtId="0" fontId="11" fillId="0" borderId="0" xfId="0" applyFont="1" applyFill="1" applyAlignment="1"/>
    <xf numFmtId="0" fontId="7" fillId="6" borderId="0" xfId="0" applyFont="1" applyFill="1" applyAlignment="1">
      <alignment horizontal="center" vertical="center" wrapText="1"/>
    </xf>
    <xf numFmtId="0" fontId="26" fillId="0" borderId="0" xfId="0" applyFont="1" applyAlignment="1"/>
    <xf numFmtId="0" fontId="27" fillId="13" borderId="0" xfId="0" applyFont="1" applyFill="1" applyAlignment="1">
      <alignment horizontal="center" vertical="center" wrapText="1"/>
    </xf>
    <xf numFmtId="0" fontId="7" fillId="6" borderId="0" xfId="0" applyFont="1" applyFill="1" applyAlignment="1">
      <alignment horizontal="center" vertical="center" wrapText="1"/>
    </xf>
    <xf numFmtId="0" fontId="10" fillId="6" borderId="0" xfId="0" applyFont="1" applyFill="1" applyBorder="1" applyAlignment="1">
      <alignment horizontal="center" vertical="center" wrapText="1"/>
    </xf>
    <xf numFmtId="0" fontId="8" fillId="13" borderId="0" xfId="0" applyFont="1" applyFill="1" applyAlignment="1">
      <alignment horizontal="center" vertical="center" wrapText="1"/>
    </xf>
    <xf numFmtId="0" fontId="7" fillId="6" borderId="0" xfId="0" applyFont="1" applyFill="1" applyAlignment="1">
      <alignment vertical="center" wrapText="1"/>
    </xf>
    <xf numFmtId="0" fontId="9" fillId="6" borderId="0" xfId="0" applyFont="1" applyFill="1" applyAlignment="1">
      <alignment vertical="center" wrapText="1"/>
    </xf>
    <xf numFmtId="0" fontId="10" fillId="4" borderId="0" xfId="0" applyFont="1" applyFill="1" applyAlignment="1">
      <alignment horizontal="center" vertical="center" wrapText="1"/>
    </xf>
    <xf numFmtId="0" fontId="8" fillId="5" borderId="0" xfId="0" applyFont="1" applyFill="1" applyAlignment="1">
      <alignment horizontal="center" vertical="center"/>
    </xf>
    <xf numFmtId="0" fontId="10" fillId="2" borderId="0" xfId="0" applyFont="1" applyFill="1" applyAlignment="1">
      <alignment horizontal="center" vertical="center" wrapText="1"/>
    </xf>
    <xf numFmtId="0" fontId="8" fillId="2" borderId="0" xfId="0" applyFont="1" applyFill="1" applyAlignment="1">
      <alignment horizontal="center" vertical="center" wrapText="1"/>
    </xf>
    <xf numFmtId="0" fontId="10" fillId="3" borderId="0" xfId="0" applyFont="1" applyFill="1" applyAlignment="1">
      <alignment horizontal="center" vertical="center" wrapText="1"/>
    </xf>
    <xf numFmtId="0" fontId="9" fillId="3" borderId="0" xfId="0" applyFont="1" applyFill="1" applyAlignment="1">
      <alignment horizontal="center" vertical="center" wrapText="1"/>
    </xf>
    <xf numFmtId="0" fontId="9" fillId="18" borderId="0" xfId="0" applyFont="1" applyFill="1" applyAlignment="1">
      <alignment horizontal="center" vertical="center" wrapText="1"/>
    </xf>
  </cellXfs>
  <cellStyles count="4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4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4" xr:uid="{4C5FE441-3D51-44AA-B1D7-CB5C0AF8B021}"/>
    <cellStyle name="Normal" xfId="0" builtinId="0"/>
    <cellStyle name="Normal 2" xfId="40" xr:uid="{00000000-0005-0000-0000-000029000000}"/>
    <cellStyle name="Normal 3" xfId="43" xr:uid="{BB1D914D-8249-4C68-A897-1D82502903A8}"/>
    <cellStyle name="Normal 4" xfId="42" xr:uid="{FD4F0010-5F56-4946-B0D9-01025B42F088}"/>
    <cellStyle name="Normal 4 2" xfId="46" xr:uid="{D36ECB65-F0F6-4D58-9FAD-A85E5953BB32}"/>
    <cellStyle name="Normal 5" xfId="45" xr:uid="{4EE7461E-7253-4065-819C-8BA722222046}"/>
  </cellStyles>
  <dxfs count="0"/>
  <tableStyles count="0" defaultTableStyle="TableStyleMedium9" defaultPivotStyle="PivotStyleMedium4"/>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Ivan Alcantara" id="{721CB59D-291F-4A0D-9E8D-66E8337C5349}" userId="d3b4e8c2c29ad54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royectos.inei.gob.pe/endes/2019/ppr/Indicadores_de_Resultados_de_los_Programas_Presupuestales_ENDES_Primer_Semestre_2019.pdf" TargetMode="External"/><Relationship Id="rId3" Type="http://schemas.openxmlformats.org/officeDocument/2006/relationships/hyperlink" Target="https://incoreperu.pe/portal/images/financepress/ediciones/INCORE_2019_FINAL.pdf" TargetMode="External"/><Relationship Id="rId7" Type="http://schemas.openxmlformats.org/officeDocument/2006/relationships/hyperlink" Target="https://www.inei.gob.pe/estadisticas/indice-tematico/sociales/" TargetMode="External"/><Relationship Id="rId2" Type="http://schemas.openxmlformats.org/officeDocument/2006/relationships/hyperlink" Target="https://app.powerbi.com/view?r=eyJrIjoiMDNmYzU1Y2ItM2I1Ny00Y2E5LWEzOGMtM2Y4Y2VmNmZiNWQzIiwidCI6IjNmMmVjNzcwLWMxYjEtNDEzYy05ZmY5LTRjOWY3MDA1OWYxOCJ9" TargetMode="External"/><Relationship Id="rId1" Type="http://schemas.openxmlformats.org/officeDocument/2006/relationships/hyperlink" Target="https://app.powerbi.com/view?r=eyJrIjoiMDNmYzU1Y2ItM2I1Ny00Y2E5LWEzOGMtM2Y4Y2VmNmZiNWQzIiwidCI6IjNmMmVjNzcwLWMxYjEtNDEzYy05ZmY5LTRjOWY3MDA1OWYxOCJ9" TargetMode="External"/><Relationship Id="rId6" Type="http://schemas.openxmlformats.org/officeDocument/2006/relationships/hyperlink" Target="https://www.inei.gob.pe/estadisticas/indice-tematico/economia/" TargetMode="External"/><Relationship Id="rId5" Type="http://schemas.openxmlformats.org/officeDocument/2006/relationships/hyperlink" Target="https://www.inei.gob.pe/estadisticas/indice-tematico/economia/" TargetMode="External"/><Relationship Id="rId4" Type="http://schemas.openxmlformats.org/officeDocument/2006/relationships/hyperlink" Target="https://www.inei.gob.pe/estadisticas/indice-tematico/ocupacion-y-vivienda/"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K225"/>
  <sheetViews>
    <sheetView tabSelected="1" zoomScale="80" zoomScaleNormal="80" workbookViewId="0">
      <selection activeCell="C5" sqref="C5"/>
    </sheetView>
  </sheetViews>
  <sheetFormatPr baseColWidth="10" defaultColWidth="10.875" defaultRowHeight="15"/>
  <cols>
    <col min="1" max="1" width="18.5" style="109" customWidth="1"/>
    <col min="2" max="2" width="5.875" style="109" customWidth="1"/>
    <col min="3" max="3" width="35.375" style="109" customWidth="1"/>
    <col min="4" max="4" width="3" style="109" customWidth="1"/>
    <col min="5" max="5" width="37.5" style="109" customWidth="1"/>
    <col min="6" max="6" width="3" style="109" customWidth="1"/>
    <col min="7" max="7" width="36.625" style="109" customWidth="1"/>
    <col min="8" max="8" width="3" style="109" customWidth="1"/>
    <col min="9" max="9" width="33.75" style="109" customWidth="1"/>
    <col min="10" max="10" width="3" style="109" customWidth="1"/>
    <col min="11" max="11" width="36.75" style="109" customWidth="1"/>
    <col min="12" max="12" width="3" style="109" customWidth="1"/>
    <col min="13" max="13" width="34.875" style="109" customWidth="1"/>
    <col min="14" max="14" width="3" style="109" customWidth="1"/>
    <col min="15" max="15" width="36.25" style="109" customWidth="1"/>
    <col min="16" max="16" width="3" style="109" customWidth="1"/>
    <col min="17" max="17" width="35.25" style="109" customWidth="1"/>
    <col min="18" max="18" width="3" style="109" customWidth="1"/>
    <col min="19" max="19" width="35.625" style="109" customWidth="1"/>
    <col min="20" max="20" width="3" style="109" customWidth="1"/>
    <col min="21" max="21" width="35.625" style="109" customWidth="1"/>
    <col min="22" max="22" width="3" style="109" customWidth="1"/>
    <col min="23" max="23" width="38.125" style="109" customWidth="1"/>
    <col min="24" max="24" width="3" style="109" customWidth="1"/>
    <col min="25" max="25" width="39.25" style="109" customWidth="1"/>
    <col min="26" max="26" width="3" style="109" customWidth="1"/>
    <col min="27" max="27" width="31.75" style="109" customWidth="1"/>
    <col min="28" max="16384" width="10.875" style="109"/>
  </cols>
  <sheetData>
    <row r="3" spans="1:28" s="10" customFormat="1" ht="31.5" customHeight="1">
      <c r="A3" s="332" t="s">
        <v>203</v>
      </c>
      <c r="C3" s="333" t="s">
        <v>168</v>
      </c>
      <c r="D3" s="333"/>
      <c r="E3" s="333"/>
      <c r="F3" s="333"/>
      <c r="G3" s="333"/>
      <c r="H3" s="333"/>
      <c r="I3" s="333"/>
      <c r="J3" s="333"/>
      <c r="K3" s="333"/>
      <c r="L3" s="333"/>
      <c r="M3" s="333"/>
      <c r="N3" s="333"/>
      <c r="O3" s="333"/>
      <c r="P3" s="333"/>
      <c r="Q3" s="333"/>
      <c r="R3" s="333"/>
      <c r="S3" s="333"/>
      <c r="T3" s="333"/>
      <c r="U3" s="333"/>
      <c r="V3" s="333"/>
      <c r="W3" s="333"/>
      <c r="X3" s="333"/>
      <c r="Y3" s="333"/>
      <c r="Z3" s="333"/>
      <c r="AA3" s="333"/>
    </row>
    <row r="4" spans="1:28" s="10" customFormat="1" ht="14.25">
      <c r="A4" s="334"/>
    </row>
    <row r="5" spans="1:28" s="10" customFormat="1" ht="55.5" customHeight="1">
      <c r="A5" s="334"/>
      <c r="C5" s="8" t="s">
        <v>11</v>
      </c>
      <c r="E5" s="335" t="s">
        <v>25</v>
      </c>
      <c r="F5" s="335"/>
      <c r="G5" s="335"/>
      <c r="H5" s="335"/>
      <c r="I5" s="335"/>
      <c r="K5" s="335" t="s">
        <v>26</v>
      </c>
      <c r="L5" s="335"/>
      <c r="M5" s="335"/>
      <c r="N5" s="335"/>
      <c r="O5" s="335"/>
      <c r="Q5" s="335" t="s">
        <v>27</v>
      </c>
      <c r="R5" s="335"/>
      <c r="S5" s="335"/>
      <c r="T5" s="335"/>
      <c r="U5" s="335"/>
      <c r="W5" s="335" t="s">
        <v>28</v>
      </c>
      <c r="X5" s="335"/>
      <c r="Y5" s="335"/>
      <c r="Z5" s="335"/>
      <c r="AA5" s="335"/>
    </row>
    <row r="6" spans="1:28" s="10" customFormat="1" ht="14.25">
      <c r="A6" s="334"/>
    </row>
    <row r="7" spans="1:28" s="10" customFormat="1" ht="57">
      <c r="A7" s="334"/>
      <c r="C7" s="134" t="s">
        <v>12</v>
      </c>
      <c r="E7" s="9" t="str">
        <f>+Metas_Indicadores!D3</f>
        <v>Reducción menor a 6,203 ha/año del proceso de deforestación amazónico.</v>
      </c>
      <c r="G7" s="9" t="str">
        <f>+Metas_Indicadores!D4</f>
        <v>Restaurar en 25,300 ha de paisajes forestales.</v>
      </c>
      <c r="I7" s="9" t="str">
        <f>+Metas_Indicadores!D5</f>
        <v>Incrementar a 35'000,000 ha la superficie de bosque bajo unidades de ordenamiento forestal.</v>
      </c>
      <c r="K7" s="9" t="str">
        <f>+Metas_Indicadores!D13</f>
        <v>Subir a la posición 15 en el ranking de competitividad regional.</v>
      </c>
      <c r="M7" s="9" t="str">
        <f>+Metas_Indicadores!D15</f>
        <v>Incrementar al 12% la participación de la producción agricultura, ganadería, caza y silvicultura en el VAB</v>
      </c>
      <c r="O7" s="9" t="str">
        <f>+Metas_Indicadores!D16</f>
        <v>Incrementar a 25 tm/ha el promedio de productividad anual de cultivo Palma aceitera.</v>
      </c>
      <c r="Q7" s="9" t="str">
        <f>+Metas_Indicadores!D25</f>
        <v>Reducir la DCI al 10% en niños y niñas menores de 5 años.</v>
      </c>
      <c r="S7" s="9" t="str">
        <f>+Metas_Indicadores!D26</f>
        <v>Reducir la anemia infantil al 28.5% en niños y niñas entre 6 a 56 meses de edad.</v>
      </c>
      <c r="U7" s="9" t="str">
        <f>+Metas_Indicadores!D27</f>
        <v>El 100% a la población accede a los servicios de salud.</v>
      </c>
      <c r="W7" s="9" t="str">
        <f>+Metas_Indicadores!D38</f>
        <v>Incrementar en 564 la formalización de las organizaciones en el ejercicio de las actividades productivas en el área rural.</v>
      </c>
      <c r="Y7" s="9" t="str">
        <f>+Metas_Indicadores!D42</f>
        <v>Incrementar a 1,500 el número de comunidades nativas con reconocimiento, títulos de propiedad de sus tierras y contratos de cesión en uso.</v>
      </c>
      <c r="AA7" s="9" t="str">
        <f>+Metas_Indicadores!D48</f>
        <v>Reducir a 5 el número de conflictos socio ambientales.</v>
      </c>
    </row>
    <row r="8" spans="1:28" s="10" customFormat="1" ht="14.25">
      <c r="A8" s="334"/>
      <c r="C8" s="134"/>
    </row>
    <row r="9" spans="1:28" s="10" customFormat="1" ht="57">
      <c r="A9" s="334"/>
      <c r="C9" s="134"/>
      <c r="E9" s="9" t="str">
        <f>+Metas_Indicadores!D6</f>
        <v>Incrementar a 5'000,000 ha los bosques con otorgamiento de derecho para uso del recurso forestal bajo manejo efectivo.</v>
      </c>
      <c r="G9" s="9" t="str">
        <f>+Metas_Indicadores!D7</f>
        <v xml:space="preserve">Incrementar a 50,000 ha la superficie de bosque bajo aprovechamiento sostenible de productos forestales no maderables. </v>
      </c>
      <c r="I9" s="9" t="str">
        <f>+Metas_Indicadores!D8</f>
        <v>Incrementar a 13'350,212 ha la superficie de áreas naturales protegidas (administración nacional, regional y privada).</v>
      </c>
      <c r="K9" s="9" t="str">
        <f>+Metas_Indicadores!D17</f>
        <v>Incrementar a 1.5 tm/ha el promedio de productividad anual de cultivo de Cacao.</v>
      </c>
      <c r="M9" s="9" t="str">
        <f>+Metas_Indicadores!D18</f>
        <v>Incrementar en millones 30 de dólares  las exportaciones de productos maderables.</v>
      </c>
      <c r="O9" s="9" t="str">
        <f>+Metas_Indicadores!D19</f>
        <v>Incrementar en millones 2.8 de dólares  las exportaciones de Palo de Rosa.</v>
      </c>
      <c r="Q9" s="9" t="str">
        <f>+Metas_Indicadores!D28</f>
        <v>Reducir al 0% la brecha entre la población masculina y femenina de 15 años y más de edad con educación secundaria.</v>
      </c>
      <c r="S9" s="9" t="str">
        <f>+Metas_Indicadores!D30</f>
        <v>Reducir en 0% la brecha de acceso a la Educación Básica Regular.</v>
      </c>
      <c r="U9" s="9" t="str">
        <f>+Metas_Indicadores!D32</f>
        <v>Incrementar a 90% la cobertura y la calidad de los servicios de agua, electricidad, comunicaciones de la población rural.</v>
      </c>
      <c r="X9" s="336"/>
      <c r="Y9" s="11"/>
      <c r="Z9" s="336"/>
      <c r="AA9" s="11"/>
      <c r="AB9" s="336"/>
    </row>
    <row r="10" spans="1:28" s="10" customFormat="1" ht="14.25">
      <c r="A10" s="334"/>
      <c r="C10" s="134"/>
      <c r="W10" s="336"/>
      <c r="X10" s="336"/>
      <c r="Y10" s="336"/>
      <c r="Z10" s="336"/>
      <c r="AA10" s="336"/>
      <c r="AB10" s="336"/>
    </row>
    <row r="11" spans="1:28" s="10" customFormat="1" ht="57">
      <c r="A11" s="334"/>
      <c r="C11" s="134"/>
      <c r="E11" s="9" t="str">
        <f>+Metas_Indicadores!D9</f>
        <v>Incrementar a 20 ANP implementadas bajo manejo efectivo.</v>
      </c>
      <c r="G11" s="9" t="str">
        <f>+Metas_Indicadores!D10</f>
        <v>Incrementar en 4'500,000 ha los ecosistemas de humedales conservados.</v>
      </c>
      <c r="I11" s="9" t="str">
        <f>+Metas_Indicadores!D11</f>
        <v>Incrementar en 3'500,000 ha de superficie de bosques en comunidades nativas que manejan sosteniblemente el recurso forestal.</v>
      </c>
      <c r="K11" s="9" t="str">
        <f>+Metas_Indicadores!D20</f>
        <v>Incrementar a 1'200,00 ha de superficie con PROMAPES aprobados.</v>
      </c>
      <c r="M11" s="9" t="str">
        <f>+Metas_Indicadores!D21</f>
        <v>Incrementar a 1,500 tn/m la producción del paiche en acuicultura.</v>
      </c>
      <c r="O11" s="9" t="str">
        <f>+Metas_Indicadores!D22</f>
        <v>Incrementar a 4.2 millones de dólares  las exportaciones de quelonios acuáticos.</v>
      </c>
      <c r="Q11" s="9" t="str">
        <f>+Metas_Indicadores!D35</f>
        <v xml:space="preserve">Dos áreas establecidas  como Reservas Indígenas para PIACI e implementadas. </v>
      </c>
      <c r="S11" s="9" t="str">
        <f>+Metas_Indicadores!D36</f>
        <v xml:space="preserve">Reducir a 30 las viviendas afectadas de la población rural e indígena ante el cambio climático. </v>
      </c>
      <c r="U11" s="9" t="str">
        <f>+Metas_Indicadores!D37</f>
        <v>Incrementar al 10% de agricultores agropecuarios que acceden a servicios financieros adecuados.</v>
      </c>
      <c r="W11" s="11"/>
      <c r="X11" s="336"/>
      <c r="Y11" s="11"/>
      <c r="Z11" s="336"/>
      <c r="AA11" s="11"/>
      <c r="AB11" s="336"/>
    </row>
    <row r="12" spans="1:28" s="10" customFormat="1" ht="14.25">
      <c r="A12" s="334"/>
      <c r="C12" s="134"/>
      <c r="W12" s="336"/>
      <c r="X12" s="336"/>
      <c r="Y12" s="336"/>
      <c r="Z12" s="336"/>
      <c r="AA12" s="336"/>
      <c r="AB12" s="336"/>
    </row>
    <row r="13" spans="1:28" s="10" customFormat="1" ht="60.75" customHeight="1">
      <c r="A13" s="334"/>
      <c r="C13" s="134"/>
      <c r="K13" s="9" t="str">
        <f>+Metas_Indicadores!D23</f>
        <v>Incrementar a 6.2 millones de dólares  las exportaciones de peces ornamentales.</v>
      </c>
      <c r="M13" s="9" t="str">
        <f>+Metas_Indicadores!D24</f>
        <v>Incrementar a 1'200,000 de arribos de visitantes nacionales y extranjeros.</v>
      </c>
      <c r="P13" s="336"/>
      <c r="U13" s="11"/>
      <c r="W13" s="11"/>
      <c r="X13" s="336"/>
      <c r="Y13" s="11"/>
      <c r="Z13" s="336"/>
      <c r="AA13" s="336"/>
      <c r="AB13" s="336"/>
    </row>
    <row r="15" spans="1:28" s="338" customFormat="1" ht="41.25" customHeight="1">
      <c r="A15" s="337" t="s">
        <v>1599</v>
      </c>
      <c r="C15" s="339" t="s">
        <v>386</v>
      </c>
      <c r="D15" s="339"/>
      <c r="E15" s="339"/>
      <c r="G15" s="339" t="s">
        <v>387</v>
      </c>
      <c r="H15" s="339"/>
      <c r="I15" s="339"/>
      <c r="K15" s="339" t="s">
        <v>1414</v>
      </c>
      <c r="L15" s="339"/>
      <c r="M15" s="339"/>
      <c r="O15" s="339" t="s">
        <v>461</v>
      </c>
      <c r="P15" s="339"/>
      <c r="Q15" s="339"/>
      <c r="S15" s="339" t="s">
        <v>390</v>
      </c>
      <c r="T15" s="339"/>
      <c r="U15" s="339"/>
      <c r="W15" s="339" t="s">
        <v>391</v>
      </c>
      <c r="X15" s="339"/>
      <c r="Y15" s="339"/>
    </row>
    <row r="16" spans="1:28">
      <c r="A16" s="337"/>
    </row>
    <row r="17" spans="1:25" ht="57.75" customHeight="1">
      <c r="A17" s="337"/>
      <c r="C17" s="2" t="s">
        <v>488</v>
      </c>
      <c r="D17" s="30"/>
      <c r="E17" s="4" t="s">
        <v>202</v>
      </c>
      <c r="F17" s="30"/>
      <c r="G17" s="2" t="s">
        <v>237</v>
      </c>
      <c r="H17" s="30"/>
      <c r="I17" s="2" t="s">
        <v>1534</v>
      </c>
      <c r="J17" s="30"/>
      <c r="K17" s="2" t="s">
        <v>495</v>
      </c>
      <c r="L17" s="30"/>
      <c r="M17" s="2" t="s">
        <v>393</v>
      </c>
      <c r="N17" s="30"/>
      <c r="O17" s="2" t="s">
        <v>398</v>
      </c>
      <c r="P17" s="30"/>
      <c r="Q17" s="2" t="s">
        <v>399</v>
      </c>
      <c r="R17" s="30"/>
      <c r="S17" s="2" t="s">
        <v>398</v>
      </c>
      <c r="T17" s="30"/>
      <c r="U17" s="2" t="s">
        <v>400</v>
      </c>
      <c r="V17" s="30"/>
      <c r="W17" s="2" t="s">
        <v>519</v>
      </c>
      <c r="X17" s="30"/>
      <c r="Y17" s="2" t="s">
        <v>399</v>
      </c>
    </row>
    <row r="18" spans="1:25" ht="45" customHeight="1">
      <c r="A18" s="337"/>
      <c r="C18" s="3" t="s">
        <v>880</v>
      </c>
      <c r="D18" s="30"/>
      <c r="E18" s="3" t="s">
        <v>1362</v>
      </c>
      <c r="F18" s="30"/>
      <c r="G18" s="3" t="s">
        <v>484</v>
      </c>
      <c r="H18" s="30"/>
      <c r="I18" s="3" t="s">
        <v>918</v>
      </c>
      <c r="J18" s="30"/>
      <c r="K18" s="3" t="s">
        <v>880</v>
      </c>
      <c r="L18" s="30"/>
      <c r="M18" s="3" t="s">
        <v>434</v>
      </c>
      <c r="N18" s="30"/>
      <c r="O18" s="3" t="s">
        <v>272</v>
      </c>
      <c r="P18" s="30"/>
      <c r="Q18" s="3" t="s">
        <v>272</v>
      </c>
      <c r="R18" s="30"/>
      <c r="S18" s="3" t="s">
        <v>272</v>
      </c>
      <c r="T18" s="30"/>
      <c r="U18" s="3" t="s">
        <v>272</v>
      </c>
      <c r="V18" s="30"/>
      <c r="W18" s="3" t="s">
        <v>880</v>
      </c>
      <c r="X18" s="30"/>
      <c r="Y18" s="3" t="s">
        <v>272</v>
      </c>
    </row>
    <row r="19" spans="1:25" ht="60" customHeight="1">
      <c r="A19" s="337"/>
      <c r="C19" s="3" t="s">
        <v>489</v>
      </c>
      <c r="D19" s="30"/>
      <c r="E19" s="2" t="s">
        <v>204</v>
      </c>
      <c r="F19" s="30"/>
      <c r="G19" s="3" t="s">
        <v>578</v>
      </c>
      <c r="H19" s="30"/>
      <c r="I19" s="5" t="s">
        <v>1363</v>
      </c>
      <c r="J19" s="30"/>
      <c r="K19" s="3" t="s">
        <v>489</v>
      </c>
      <c r="L19" s="30"/>
      <c r="M19" s="3" t="s">
        <v>435</v>
      </c>
      <c r="N19" s="30"/>
      <c r="O19" s="3" t="s">
        <v>470</v>
      </c>
      <c r="P19" s="30"/>
      <c r="Q19" s="3" t="s">
        <v>465</v>
      </c>
      <c r="R19" s="30"/>
      <c r="S19" s="3" t="s">
        <v>470</v>
      </c>
      <c r="T19" s="30"/>
      <c r="U19" s="3" t="s">
        <v>865</v>
      </c>
      <c r="V19" s="30"/>
      <c r="W19" s="3" t="s">
        <v>489</v>
      </c>
      <c r="X19" s="30"/>
      <c r="Y19" s="3" t="s">
        <v>465</v>
      </c>
    </row>
    <row r="20" spans="1:25" ht="61.5" customHeight="1">
      <c r="A20" s="337"/>
      <c r="C20" s="3" t="s">
        <v>582</v>
      </c>
      <c r="D20" s="30"/>
      <c r="E20" s="3" t="s">
        <v>361</v>
      </c>
      <c r="F20" s="30"/>
      <c r="G20" s="3" t="s">
        <v>1362</v>
      </c>
      <c r="H20" s="30"/>
      <c r="I20" s="5" t="s">
        <v>588</v>
      </c>
      <c r="J20" s="30"/>
      <c r="K20" s="3" t="s">
        <v>582</v>
      </c>
      <c r="L20" s="30"/>
      <c r="M20" s="3" t="s">
        <v>436</v>
      </c>
      <c r="N20" s="30"/>
      <c r="O20" s="3" t="s">
        <v>471</v>
      </c>
      <c r="P20" s="30"/>
      <c r="Q20" s="3" t="s">
        <v>466</v>
      </c>
      <c r="R20" s="30"/>
      <c r="S20" s="3" t="s">
        <v>471</v>
      </c>
      <c r="T20" s="30"/>
      <c r="U20" s="3" t="s">
        <v>463</v>
      </c>
      <c r="V20" s="30"/>
      <c r="W20" s="3" t="s">
        <v>582</v>
      </c>
      <c r="X20" s="30"/>
      <c r="Y20" s="3" t="s">
        <v>550</v>
      </c>
    </row>
    <row r="21" spans="1:25" ht="75" customHeight="1">
      <c r="A21" s="337"/>
      <c r="C21" s="2" t="s">
        <v>14</v>
      </c>
      <c r="D21" s="30"/>
      <c r="E21" s="5" t="s">
        <v>322</v>
      </c>
      <c r="F21" s="30"/>
      <c r="G21" s="3" t="s">
        <v>550</v>
      </c>
      <c r="H21" s="30"/>
      <c r="I21" s="5" t="s">
        <v>589</v>
      </c>
      <c r="J21" s="30"/>
      <c r="K21" s="2" t="s">
        <v>395</v>
      </c>
      <c r="L21" s="30"/>
      <c r="M21" s="3" t="s">
        <v>866</v>
      </c>
      <c r="N21" s="30"/>
      <c r="O21" s="3" t="s">
        <v>472</v>
      </c>
      <c r="Q21" s="3" t="s">
        <v>463</v>
      </c>
      <c r="R21" s="30"/>
      <c r="S21" s="3" t="s">
        <v>472</v>
      </c>
      <c r="T21" s="30"/>
      <c r="U21" s="3" t="s">
        <v>462</v>
      </c>
      <c r="V21" s="30"/>
      <c r="W21" s="2" t="s">
        <v>398</v>
      </c>
      <c r="X21" s="30"/>
      <c r="Y21" s="3" t="s">
        <v>466</v>
      </c>
    </row>
    <row r="22" spans="1:25" ht="62.25" customHeight="1">
      <c r="A22" s="337"/>
      <c r="C22" s="3" t="s">
        <v>433</v>
      </c>
      <c r="D22" s="30"/>
      <c r="E22" s="2" t="s">
        <v>1537</v>
      </c>
      <c r="F22" s="30"/>
      <c r="G22" s="3" t="s">
        <v>245</v>
      </c>
      <c r="H22" s="30"/>
      <c r="I22" s="2" t="s">
        <v>1537</v>
      </c>
      <c r="J22" s="30"/>
      <c r="K22" s="3" t="s">
        <v>272</v>
      </c>
      <c r="L22" s="30"/>
      <c r="M22" s="3" t="s">
        <v>1368</v>
      </c>
      <c r="N22" s="30"/>
      <c r="O22" s="3" t="s">
        <v>473</v>
      </c>
      <c r="Q22" s="3" t="s">
        <v>462</v>
      </c>
      <c r="R22" s="30"/>
      <c r="S22" s="3" t="s">
        <v>473</v>
      </c>
      <c r="T22" s="30"/>
      <c r="U22" s="2" t="s">
        <v>402</v>
      </c>
      <c r="V22" s="30"/>
      <c r="W22" s="3" t="s">
        <v>272</v>
      </c>
      <c r="X22" s="30"/>
      <c r="Y22" s="3" t="s">
        <v>463</v>
      </c>
    </row>
    <row r="23" spans="1:25" ht="55.5" customHeight="1">
      <c r="A23" s="337"/>
      <c r="C23" s="3" t="s">
        <v>577</v>
      </c>
      <c r="D23" s="30"/>
      <c r="E23" s="3" t="s">
        <v>918</v>
      </c>
      <c r="F23" s="30"/>
      <c r="G23" s="3" t="s">
        <v>744</v>
      </c>
      <c r="H23" s="30"/>
      <c r="I23" s="3" t="s">
        <v>918</v>
      </c>
      <c r="J23" s="30"/>
      <c r="K23" s="3" t="s">
        <v>396</v>
      </c>
      <c r="L23" s="30"/>
      <c r="M23" s="38" t="s">
        <v>238</v>
      </c>
      <c r="N23" s="30"/>
      <c r="O23" s="3" t="s">
        <v>462</v>
      </c>
      <c r="Q23" s="38" t="s">
        <v>15</v>
      </c>
      <c r="R23" s="30"/>
      <c r="S23" s="3" t="s">
        <v>464</v>
      </c>
      <c r="T23" s="110"/>
      <c r="U23" s="3" t="s">
        <v>272</v>
      </c>
      <c r="V23" s="30"/>
      <c r="W23" s="3" t="s">
        <v>470</v>
      </c>
      <c r="X23" s="30"/>
      <c r="Y23" s="3" t="s">
        <v>464</v>
      </c>
    </row>
    <row r="24" spans="1:25" ht="59.25" customHeight="1">
      <c r="A24" s="337"/>
      <c r="C24" s="3" t="s">
        <v>272</v>
      </c>
      <c r="D24" s="30"/>
      <c r="E24" s="5" t="s">
        <v>583</v>
      </c>
      <c r="F24" s="30"/>
      <c r="G24" s="3" t="s">
        <v>248</v>
      </c>
      <c r="H24" s="30"/>
      <c r="I24" s="5" t="s">
        <v>583</v>
      </c>
      <c r="J24" s="30"/>
      <c r="K24" s="3" t="s">
        <v>463</v>
      </c>
      <c r="L24" s="30"/>
      <c r="M24" s="3" t="s">
        <v>919</v>
      </c>
      <c r="N24" s="30"/>
      <c r="O24" s="2" t="s">
        <v>400</v>
      </c>
      <c r="Q24" s="3" t="s">
        <v>272</v>
      </c>
      <c r="R24" s="30"/>
      <c r="S24" s="2" t="s">
        <v>401</v>
      </c>
      <c r="T24" s="30"/>
      <c r="U24" s="3" t="s">
        <v>480</v>
      </c>
      <c r="V24" s="30"/>
      <c r="W24" s="3" t="s">
        <v>471</v>
      </c>
      <c r="X24" s="30"/>
      <c r="Y24" s="2" t="s">
        <v>400</v>
      </c>
    </row>
    <row r="25" spans="1:25" ht="63.75">
      <c r="A25" s="337"/>
      <c r="C25" s="3" t="s">
        <v>741</v>
      </c>
      <c r="D25" s="30"/>
      <c r="E25" s="5" t="s">
        <v>584</v>
      </c>
      <c r="F25" s="30"/>
      <c r="G25" s="3" t="s">
        <v>247</v>
      </c>
      <c r="H25" s="30"/>
      <c r="I25" s="5" t="s">
        <v>587</v>
      </c>
      <c r="J25" s="30"/>
      <c r="K25" s="3" t="s">
        <v>440</v>
      </c>
      <c r="L25" s="30"/>
      <c r="M25" s="3" t="s">
        <v>590</v>
      </c>
      <c r="N25" s="30"/>
      <c r="O25" s="3" t="s">
        <v>272</v>
      </c>
      <c r="P25" s="30"/>
      <c r="Q25" s="3" t="s">
        <v>437</v>
      </c>
      <c r="R25" s="30"/>
      <c r="S25" s="3" t="s">
        <v>272</v>
      </c>
      <c r="T25" s="30"/>
      <c r="U25" s="3" t="s">
        <v>1368</v>
      </c>
      <c r="V25" s="30"/>
      <c r="W25" s="3" t="s">
        <v>472</v>
      </c>
      <c r="Y25" s="3" t="s">
        <v>272</v>
      </c>
    </row>
    <row r="26" spans="1:25" ht="51">
      <c r="A26" s="337"/>
      <c r="C26" s="3" t="s">
        <v>742</v>
      </c>
      <c r="D26" s="30"/>
      <c r="E26" s="5" t="s">
        <v>585</v>
      </c>
      <c r="F26" s="30"/>
      <c r="H26" s="30"/>
      <c r="I26" s="3" t="s">
        <v>1365</v>
      </c>
      <c r="J26" s="30"/>
      <c r="K26" s="3" t="s">
        <v>1368</v>
      </c>
      <c r="L26" s="30"/>
      <c r="M26" s="4" t="s">
        <v>441</v>
      </c>
      <c r="N26" s="30"/>
      <c r="O26" s="3" t="s">
        <v>865</v>
      </c>
      <c r="P26" s="30"/>
      <c r="Q26" s="3" t="s">
        <v>438</v>
      </c>
      <c r="R26" s="30"/>
      <c r="S26" s="3" t="s">
        <v>479</v>
      </c>
      <c r="T26" s="30"/>
      <c r="U26" s="2" t="s">
        <v>404</v>
      </c>
      <c r="V26" s="30"/>
      <c r="W26" s="3" t="s">
        <v>473</v>
      </c>
      <c r="Y26" s="3" t="s">
        <v>865</v>
      </c>
    </row>
    <row r="27" spans="1:25" ht="37.5" customHeight="1">
      <c r="A27" s="337"/>
      <c r="C27" s="2" t="s">
        <v>237</v>
      </c>
      <c r="D27" s="30"/>
      <c r="E27" s="5" t="s">
        <v>587</v>
      </c>
      <c r="F27" s="30"/>
      <c r="H27" s="30"/>
      <c r="I27" s="5" t="s">
        <v>300</v>
      </c>
      <c r="J27" s="30"/>
      <c r="K27" s="4" t="s">
        <v>204</v>
      </c>
      <c r="L27" s="30"/>
      <c r="M27" s="3" t="s">
        <v>1047</v>
      </c>
      <c r="N27" s="30"/>
      <c r="O27" s="3" t="s">
        <v>463</v>
      </c>
      <c r="P27" s="30"/>
      <c r="Q27" s="3" t="s">
        <v>869</v>
      </c>
      <c r="R27" s="30"/>
      <c r="S27" s="3" t="s">
        <v>1367</v>
      </c>
      <c r="T27" s="110"/>
      <c r="U27" s="3" t="s">
        <v>272</v>
      </c>
      <c r="V27" s="30"/>
      <c r="W27" s="3" t="s">
        <v>464</v>
      </c>
      <c r="X27" s="115"/>
      <c r="Y27" s="3" t="s">
        <v>463</v>
      </c>
    </row>
    <row r="28" spans="1:25" ht="46.5" customHeight="1">
      <c r="A28" s="337"/>
      <c r="C28" s="3" t="s">
        <v>484</v>
      </c>
      <c r="D28" s="30"/>
      <c r="E28" s="5" t="s">
        <v>1364</v>
      </c>
      <c r="F28" s="30"/>
      <c r="H28" s="30"/>
      <c r="J28" s="30"/>
      <c r="K28" s="3" t="s">
        <v>361</v>
      </c>
      <c r="L28" s="30"/>
      <c r="M28" s="3" t="s">
        <v>222</v>
      </c>
      <c r="N28" s="30"/>
      <c r="O28" s="3" t="s">
        <v>462</v>
      </c>
      <c r="P28" s="30"/>
      <c r="Q28" s="3" t="s">
        <v>440</v>
      </c>
      <c r="R28" s="30"/>
      <c r="S28" s="2" t="s">
        <v>403</v>
      </c>
      <c r="T28" s="30"/>
      <c r="U28" s="3" t="s">
        <v>437</v>
      </c>
      <c r="V28" s="30"/>
      <c r="W28" s="2" t="s">
        <v>405</v>
      </c>
      <c r="Y28" s="3" t="s">
        <v>462</v>
      </c>
    </row>
    <row r="29" spans="1:25" ht="51.75" customHeight="1">
      <c r="A29" s="337"/>
      <c r="C29" s="3" t="s">
        <v>578</v>
      </c>
      <c r="D29" s="30"/>
      <c r="E29" s="5" t="s">
        <v>300</v>
      </c>
      <c r="F29" s="30"/>
      <c r="H29" s="30"/>
      <c r="J29" s="30"/>
      <c r="K29" s="5" t="s">
        <v>322</v>
      </c>
      <c r="L29" s="30"/>
      <c r="M29" s="2" t="s">
        <v>237</v>
      </c>
      <c r="N29" s="30"/>
      <c r="O29" s="2" t="s">
        <v>394</v>
      </c>
      <c r="P29" s="30"/>
      <c r="Q29" s="3" t="s">
        <v>1368</v>
      </c>
      <c r="R29" s="30"/>
      <c r="S29" s="3" t="s">
        <v>272</v>
      </c>
      <c r="T29" s="30"/>
      <c r="U29" s="3" t="s">
        <v>440</v>
      </c>
      <c r="V29" s="30"/>
      <c r="W29" s="3" t="s">
        <v>272</v>
      </c>
      <c r="Y29" s="2" t="s">
        <v>406</v>
      </c>
    </row>
    <row r="30" spans="1:25" ht="36" customHeight="1">
      <c r="A30" s="337"/>
      <c r="C30" s="3" t="s">
        <v>245</v>
      </c>
      <c r="D30" s="30"/>
      <c r="E30" s="4" t="s">
        <v>1536</v>
      </c>
      <c r="F30" s="30"/>
      <c r="H30" s="30"/>
      <c r="J30" s="30"/>
      <c r="K30" s="4" t="s">
        <v>202</v>
      </c>
      <c r="L30" s="30"/>
      <c r="M30" s="3" t="s">
        <v>484</v>
      </c>
      <c r="N30" s="30"/>
      <c r="O30" s="3" t="s">
        <v>272</v>
      </c>
      <c r="P30" s="30"/>
      <c r="Q30" s="2" t="s">
        <v>239</v>
      </c>
      <c r="R30" s="30"/>
      <c r="S30" s="3" t="s">
        <v>481</v>
      </c>
      <c r="T30" s="30"/>
      <c r="U30" s="3" t="s">
        <v>1368</v>
      </c>
      <c r="V30" s="30"/>
      <c r="W30" s="3" t="s">
        <v>870</v>
      </c>
      <c r="Y30" s="3" t="s">
        <v>272</v>
      </c>
    </row>
    <row r="31" spans="1:25" ht="56.25" customHeight="1">
      <c r="A31" s="337"/>
      <c r="C31" s="3" t="s">
        <v>744</v>
      </c>
      <c r="D31" s="30"/>
      <c r="E31" s="5" t="s">
        <v>235</v>
      </c>
      <c r="F31" s="30"/>
      <c r="H31" s="30"/>
      <c r="J31" s="30"/>
      <c r="K31" s="3" t="s">
        <v>1362</v>
      </c>
      <c r="L31" s="30"/>
      <c r="M31" s="3" t="s">
        <v>578</v>
      </c>
      <c r="N31" s="30"/>
      <c r="O31" s="3" t="s">
        <v>430</v>
      </c>
      <c r="P31" s="30"/>
      <c r="Q31" s="3" t="s">
        <v>484</v>
      </c>
      <c r="R31" s="30"/>
      <c r="S31" s="3" t="s">
        <v>463</v>
      </c>
      <c r="T31" s="30"/>
      <c r="U31" s="2" t="s">
        <v>237</v>
      </c>
      <c r="V31" s="30"/>
      <c r="W31" s="3" t="s">
        <v>477</v>
      </c>
      <c r="Y31" s="5" t="s">
        <v>358</v>
      </c>
    </row>
    <row r="32" spans="1:25" ht="49.5" customHeight="1">
      <c r="A32" s="337"/>
      <c r="C32" s="3" t="s">
        <v>248</v>
      </c>
      <c r="D32" s="30"/>
      <c r="E32" s="5" t="s">
        <v>586</v>
      </c>
      <c r="F32" s="30"/>
      <c r="H32" s="30"/>
      <c r="J32" s="30"/>
      <c r="K32" s="2" t="s">
        <v>1537</v>
      </c>
      <c r="L32" s="30"/>
      <c r="M32" s="3" t="s">
        <v>245</v>
      </c>
      <c r="N32" s="30"/>
      <c r="O32" s="3" t="s">
        <v>440</v>
      </c>
      <c r="P32" s="30"/>
      <c r="Q32" s="3" t="s">
        <v>578</v>
      </c>
      <c r="R32" s="30"/>
      <c r="S32" s="3" t="s">
        <v>1368</v>
      </c>
      <c r="T32" s="30"/>
      <c r="U32" s="3" t="s">
        <v>484</v>
      </c>
      <c r="V32" s="30"/>
      <c r="W32" s="3" t="s">
        <v>478</v>
      </c>
      <c r="Y32" s="3" t="s">
        <v>357</v>
      </c>
    </row>
    <row r="33" spans="1:25" ht="45.75" customHeight="1">
      <c r="A33" s="337"/>
      <c r="C33" s="3" t="s">
        <v>247</v>
      </c>
      <c r="D33" s="30"/>
      <c r="E33" s="4" t="s">
        <v>1535</v>
      </c>
      <c r="F33" s="30"/>
      <c r="H33" s="30"/>
      <c r="J33" s="30"/>
      <c r="K33" s="3" t="s">
        <v>918</v>
      </c>
      <c r="L33" s="30"/>
      <c r="M33" s="3" t="s">
        <v>744</v>
      </c>
      <c r="N33" s="30"/>
      <c r="O33" s="38" t="s">
        <v>238</v>
      </c>
      <c r="P33" s="30"/>
      <c r="Q33" s="3" t="s">
        <v>245</v>
      </c>
      <c r="R33" s="30"/>
      <c r="S33" s="3" t="s">
        <v>1367</v>
      </c>
      <c r="U33" s="3" t="s">
        <v>578</v>
      </c>
      <c r="V33" s="30"/>
      <c r="W33" s="3" t="s">
        <v>464</v>
      </c>
      <c r="Y33" s="3" t="s">
        <v>550</v>
      </c>
    </row>
    <row r="34" spans="1:25" ht="49.5" customHeight="1">
      <c r="A34" s="337"/>
      <c r="C34" s="3" t="s">
        <v>295</v>
      </c>
      <c r="D34" s="30"/>
      <c r="E34" s="3" t="s">
        <v>918</v>
      </c>
      <c r="F34" s="30"/>
      <c r="H34" s="30"/>
      <c r="J34" s="30"/>
      <c r="K34" s="5" t="s">
        <v>592</v>
      </c>
      <c r="L34" s="30"/>
      <c r="M34" s="3" t="s">
        <v>248</v>
      </c>
      <c r="N34" s="30"/>
      <c r="O34" s="3" t="s">
        <v>919</v>
      </c>
      <c r="P34" s="30"/>
      <c r="Q34" s="3" t="s">
        <v>744</v>
      </c>
      <c r="R34" s="30"/>
      <c r="S34" s="38" t="s">
        <v>238</v>
      </c>
      <c r="U34" s="3" t="s">
        <v>245</v>
      </c>
      <c r="V34" s="30"/>
      <c r="W34" s="3" t="s">
        <v>242</v>
      </c>
      <c r="Y34" s="3" t="s">
        <v>599</v>
      </c>
    </row>
    <row r="35" spans="1:25" ht="36" customHeight="1">
      <c r="A35" s="337"/>
      <c r="C35" s="3" t="s">
        <v>550</v>
      </c>
      <c r="E35" s="5" t="s">
        <v>596</v>
      </c>
      <c r="F35" s="30"/>
      <c r="H35" s="30"/>
      <c r="J35" s="30"/>
      <c r="K35" s="5" t="s">
        <v>999</v>
      </c>
      <c r="L35" s="30"/>
      <c r="M35" s="3" t="s">
        <v>419</v>
      </c>
      <c r="N35" s="30"/>
      <c r="O35" s="3" t="s">
        <v>590</v>
      </c>
      <c r="P35" s="30"/>
      <c r="Q35" s="3" t="s">
        <v>248</v>
      </c>
      <c r="R35" s="30"/>
      <c r="S35" s="3" t="s">
        <v>919</v>
      </c>
      <c r="U35" s="3" t="s">
        <v>744</v>
      </c>
      <c r="V35" s="30"/>
      <c r="W35" s="2" t="s">
        <v>14</v>
      </c>
      <c r="Y35" s="3" t="s">
        <v>1369</v>
      </c>
    </row>
    <row r="36" spans="1:25" ht="61.5" customHeight="1">
      <c r="A36" s="337"/>
      <c r="C36" s="3" t="s">
        <v>579</v>
      </c>
      <c r="D36" s="30"/>
      <c r="E36" s="2" t="s">
        <v>1534</v>
      </c>
      <c r="F36" s="30"/>
      <c r="J36" s="30"/>
      <c r="K36" s="5" t="s">
        <v>587</v>
      </c>
      <c r="L36" s="30"/>
      <c r="M36" s="3" t="s">
        <v>872</v>
      </c>
      <c r="N36" s="30"/>
      <c r="O36" s="4" t="s">
        <v>204</v>
      </c>
      <c r="P36" s="30"/>
      <c r="Q36" s="3" t="s">
        <v>247</v>
      </c>
      <c r="R36" s="30"/>
      <c r="S36" s="3" t="s">
        <v>590</v>
      </c>
      <c r="T36" s="30"/>
      <c r="U36" s="3" t="s">
        <v>248</v>
      </c>
      <c r="V36" s="30"/>
      <c r="W36" s="3" t="s">
        <v>272</v>
      </c>
      <c r="Y36" s="3" t="s">
        <v>1368</v>
      </c>
    </row>
    <row r="37" spans="1:25" ht="55.5" customHeight="1">
      <c r="A37" s="337"/>
      <c r="C37" s="3" t="s">
        <v>240</v>
      </c>
      <c r="D37" s="30"/>
      <c r="E37" s="3" t="s">
        <v>918</v>
      </c>
      <c r="F37" s="30"/>
      <c r="H37" s="30"/>
      <c r="J37" s="30"/>
      <c r="K37" s="5" t="s">
        <v>998</v>
      </c>
      <c r="L37" s="30"/>
      <c r="M37" s="2" t="s">
        <v>1534</v>
      </c>
      <c r="N37" s="30"/>
      <c r="O37" s="3" t="s">
        <v>361</v>
      </c>
      <c r="P37" s="30"/>
      <c r="Q37" s="2" t="s">
        <v>1534</v>
      </c>
      <c r="R37" s="30"/>
      <c r="S37" s="4" t="s">
        <v>204</v>
      </c>
      <c r="T37" s="30"/>
      <c r="U37" s="3" t="s">
        <v>247</v>
      </c>
      <c r="V37" s="30"/>
      <c r="W37" s="3" t="s">
        <v>463</v>
      </c>
      <c r="Y37" s="2" t="s">
        <v>407</v>
      </c>
    </row>
    <row r="38" spans="1:25" ht="59.25" customHeight="1">
      <c r="A38" s="337"/>
      <c r="C38" s="3" t="s">
        <v>871</v>
      </c>
      <c r="D38" s="30"/>
      <c r="E38" s="5" t="s">
        <v>1361</v>
      </c>
      <c r="F38" s="30"/>
      <c r="H38" s="30"/>
      <c r="J38" s="30"/>
      <c r="K38" s="5" t="s">
        <v>1366</v>
      </c>
      <c r="L38" s="30"/>
      <c r="M38" s="3" t="s">
        <v>918</v>
      </c>
      <c r="N38" s="30"/>
      <c r="O38" s="5" t="s">
        <v>322</v>
      </c>
      <c r="P38" s="30"/>
      <c r="Q38" s="3" t="s">
        <v>918</v>
      </c>
      <c r="R38" s="30"/>
      <c r="S38" s="3" t="s">
        <v>361</v>
      </c>
      <c r="T38" s="30"/>
      <c r="U38" s="4" t="s">
        <v>202</v>
      </c>
      <c r="V38" s="30"/>
      <c r="W38" s="3" t="s">
        <v>867</v>
      </c>
      <c r="Y38" s="3" t="s">
        <v>272</v>
      </c>
    </row>
    <row r="39" spans="1:25" ht="55.5" customHeight="1">
      <c r="A39" s="337"/>
      <c r="D39" s="30"/>
      <c r="E39" s="3" t="s">
        <v>253</v>
      </c>
      <c r="F39" s="30"/>
      <c r="H39" s="30"/>
      <c r="J39" s="30"/>
      <c r="K39" s="5" t="s">
        <v>300</v>
      </c>
      <c r="L39" s="30"/>
      <c r="M39" s="5" t="s">
        <v>591</v>
      </c>
      <c r="N39" s="30"/>
      <c r="O39" s="4" t="s">
        <v>202</v>
      </c>
      <c r="P39" s="30"/>
      <c r="Q39" s="5" t="s">
        <v>588</v>
      </c>
      <c r="R39" s="30"/>
      <c r="S39" s="5" t="s">
        <v>322</v>
      </c>
      <c r="T39" s="30"/>
      <c r="U39" s="3" t="s">
        <v>1362</v>
      </c>
      <c r="V39" s="30"/>
      <c r="W39" s="3" t="s">
        <v>439</v>
      </c>
      <c r="X39" s="30"/>
      <c r="Y39" s="3" t="s">
        <v>442</v>
      </c>
    </row>
    <row r="40" spans="1:25" ht="48.75" customHeight="1">
      <c r="A40" s="337"/>
      <c r="D40" s="30"/>
      <c r="F40" s="30"/>
      <c r="H40" s="30"/>
      <c r="J40" s="30"/>
      <c r="L40" s="30"/>
      <c r="M40" s="5" t="s">
        <v>588</v>
      </c>
      <c r="N40" s="30"/>
      <c r="O40" s="3" t="s">
        <v>1362</v>
      </c>
      <c r="P40" s="30"/>
      <c r="Q40" s="5" t="s">
        <v>593</v>
      </c>
      <c r="R40" s="30"/>
      <c r="S40" s="2" t="s">
        <v>1537</v>
      </c>
      <c r="T40" s="30"/>
      <c r="U40" s="2" t="s">
        <v>1534</v>
      </c>
      <c r="V40" s="30"/>
      <c r="W40" s="3" t="s">
        <v>432</v>
      </c>
      <c r="X40" s="30"/>
      <c r="Y40" s="3" t="s">
        <v>476</v>
      </c>
    </row>
    <row r="41" spans="1:25" ht="66.75" customHeight="1">
      <c r="A41" s="337"/>
      <c r="D41" s="30"/>
      <c r="F41" s="30"/>
      <c r="H41" s="30"/>
      <c r="J41" s="30"/>
      <c r="L41" s="30"/>
      <c r="M41" s="5" t="s">
        <v>589</v>
      </c>
      <c r="N41" s="30"/>
      <c r="O41" s="2" t="s">
        <v>1537</v>
      </c>
      <c r="P41" s="30"/>
      <c r="Q41" s="5" t="s">
        <v>589</v>
      </c>
      <c r="R41" s="30"/>
      <c r="S41" s="3" t="s">
        <v>918</v>
      </c>
      <c r="T41" s="30"/>
      <c r="U41" s="3" t="s">
        <v>918</v>
      </c>
      <c r="V41" s="30"/>
      <c r="W41" s="3" t="s">
        <v>868</v>
      </c>
      <c r="X41" s="30"/>
      <c r="Y41" s="3" t="s">
        <v>550</v>
      </c>
    </row>
    <row r="42" spans="1:25" ht="46.5" customHeight="1">
      <c r="A42" s="337"/>
      <c r="D42" s="30"/>
      <c r="F42" s="30"/>
      <c r="H42" s="30"/>
      <c r="J42" s="30"/>
      <c r="L42" s="30"/>
      <c r="M42" s="5" t="s">
        <v>997</v>
      </c>
      <c r="N42" s="30"/>
      <c r="O42" s="3" t="s">
        <v>918</v>
      </c>
      <c r="P42" s="30"/>
      <c r="Q42" s="5" t="s">
        <v>591</v>
      </c>
      <c r="R42" s="30"/>
      <c r="S42" s="5" t="s">
        <v>587</v>
      </c>
      <c r="T42" s="30"/>
      <c r="U42" s="5" t="s">
        <v>588</v>
      </c>
      <c r="V42" s="30"/>
      <c r="W42" s="3" t="s">
        <v>550</v>
      </c>
      <c r="X42" s="30"/>
      <c r="Y42" s="3" t="s">
        <v>440</v>
      </c>
    </row>
    <row r="43" spans="1:25" ht="38.25">
      <c r="A43" s="337"/>
      <c r="D43" s="30"/>
      <c r="F43" s="30"/>
      <c r="H43" s="30"/>
      <c r="J43" s="30"/>
      <c r="L43" s="30"/>
      <c r="N43" s="30"/>
      <c r="O43" s="5" t="s">
        <v>587</v>
      </c>
      <c r="P43" s="30"/>
      <c r="Q43" s="5" t="s">
        <v>598</v>
      </c>
      <c r="R43" s="30"/>
      <c r="S43" s="5" t="s">
        <v>583</v>
      </c>
      <c r="T43" s="30"/>
      <c r="U43" s="5" t="s">
        <v>1029</v>
      </c>
      <c r="V43" s="30"/>
      <c r="W43" s="3" t="s">
        <v>440</v>
      </c>
      <c r="X43" s="30"/>
      <c r="Y43" s="3" t="s">
        <v>1368</v>
      </c>
    </row>
    <row r="44" spans="1:25" ht="51.75" customHeight="1">
      <c r="A44" s="337"/>
      <c r="D44" s="30"/>
      <c r="F44" s="30"/>
      <c r="H44" s="30"/>
      <c r="J44" s="30"/>
      <c r="L44" s="30"/>
      <c r="N44" s="30"/>
      <c r="O44" s="5" t="s">
        <v>583</v>
      </c>
      <c r="P44" s="30"/>
      <c r="R44" s="30"/>
      <c r="S44" s="5" t="s">
        <v>1366</v>
      </c>
      <c r="T44" s="30"/>
      <c r="U44" s="5" t="s">
        <v>589</v>
      </c>
      <c r="V44" s="30"/>
      <c r="W44" s="3" t="s">
        <v>1368</v>
      </c>
      <c r="X44" s="30"/>
      <c r="Y44" s="2" t="s">
        <v>238</v>
      </c>
    </row>
    <row r="45" spans="1:25" ht="39" customHeight="1">
      <c r="A45" s="337"/>
      <c r="D45" s="30"/>
      <c r="F45" s="30"/>
      <c r="H45" s="30"/>
      <c r="J45" s="30"/>
      <c r="L45" s="30"/>
      <c r="N45" s="30"/>
      <c r="O45" s="5" t="s">
        <v>1366</v>
      </c>
      <c r="P45" s="30"/>
      <c r="R45" s="30"/>
      <c r="S45" s="5" t="s">
        <v>300</v>
      </c>
      <c r="T45" s="30"/>
      <c r="U45" s="5" t="s">
        <v>591</v>
      </c>
      <c r="V45" s="30"/>
      <c r="W45" s="2" t="s">
        <v>394</v>
      </c>
      <c r="X45" s="30"/>
      <c r="Y45" s="3" t="s">
        <v>919</v>
      </c>
    </row>
    <row r="46" spans="1:25" ht="25.5">
      <c r="A46" s="337"/>
      <c r="D46" s="30"/>
      <c r="F46" s="30"/>
      <c r="H46" s="30"/>
      <c r="J46" s="30"/>
      <c r="L46" s="30"/>
      <c r="N46" s="30"/>
      <c r="O46" s="5" t="s">
        <v>300</v>
      </c>
      <c r="P46" s="30"/>
      <c r="R46" s="30"/>
      <c r="T46" s="30"/>
      <c r="V46" s="30"/>
      <c r="W46" s="3" t="s">
        <v>272</v>
      </c>
      <c r="X46" s="30"/>
      <c r="Y46" s="3" t="s">
        <v>590</v>
      </c>
    </row>
    <row r="47" spans="1:25" ht="35.25" customHeight="1">
      <c r="A47" s="337"/>
      <c r="D47" s="30"/>
      <c r="F47" s="30"/>
      <c r="H47" s="30"/>
      <c r="J47" s="30"/>
      <c r="L47" s="30"/>
      <c r="N47" s="30"/>
      <c r="P47" s="30"/>
      <c r="R47" s="30"/>
      <c r="T47" s="30"/>
      <c r="V47" s="30"/>
      <c r="W47" s="3" t="s">
        <v>431</v>
      </c>
      <c r="X47" s="30"/>
      <c r="Y47" s="4" t="s">
        <v>204</v>
      </c>
    </row>
    <row r="48" spans="1:25" ht="33.75" customHeight="1">
      <c r="A48" s="337"/>
      <c r="D48" s="30"/>
      <c r="F48" s="30"/>
      <c r="H48" s="30"/>
      <c r="J48" s="30"/>
      <c r="L48" s="30"/>
      <c r="N48" s="30"/>
      <c r="P48" s="30"/>
      <c r="R48" s="30"/>
      <c r="T48" s="30"/>
      <c r="V48" s="30"/>
      <c r="W48" s="3" t="s">
        <v>440</v>
      </c>
      <c r="X48" s="30"/>
      <c r="Y48" s="3" t="s">
        <v>361</v>
      </c>
    </row>
    <row r="49" spans="1:25" ht="33.75" customHeight="1">
      <c r="A49" s="337"/>
      <c r="D49" s="30"/>
      <c r="F49" s="30"/>
      <c r="H49" s="30"/>
      <c r="J49" s="30"/>
      <c r="L49" s="30"/>
      <c r="N49" s="30"/>
      <c r="P49" s="30"/>
      <c r="R49" s="30"/>
      <c r="T49" s="30"/>
      <c r="V49" s="30"/>
      <c r="W49" s="3" t="s">
        <v>1368</v>
      </c>
      <c r="X49" s="30"/>
      <c r="Y49" s="5" t="s">
        <v>322</v>
      </c>
    </row>
    <row r="50" spans="1:25" ht="43.5" customHeight="1">
      <c r="A50" s="337"/>
      <c r="D50" s="30"/>
      <c r="F50" s="30"/>
      <c r="H50" s="30"/>
      <c r="J50" s="30"/>
      <c r="L50" s="30"/>
      <c r="N50" s="30"/>
      <c r="P50" s="30"/>
      <c r="R50" s="30"/>
      <c r="T50" s="30"/>
      <c r="V50" s="30"/>
      <c r="W50" s="2" t="s">
        <v>237</v>
      </c>
      <c r="X50" s="30"/>
      <c r="Y50" s="2" t="s">
        <v>267</v>
      </c>
    </row>
    <row r="51" spans="1:25" ht="57.75" customHeight="1">
      <c r="A51" s="337"/>
      <c r="D51" s="30"/>
      <c r="F51" s="30"/>
      <c r="H51" s="30"/>
      <c r="J51" s="30"/>
      <c r="L51" s="30"/>
      <c r="N51" s="30"/>
      <c r="P51" s="30"/>
      <c r="R51" s="30"/>
      <c r="T51" s="30"/>
      <c r="V51" s="30"/>
      <c r="W51" s="3" t="s">
        <v>484</v>
      </c>
      <c r="X51" s="30"/>
      <c r="Y51" s="3" t="s">
        <v>1047</v>
      </c>
    </row>
    <row r="52" spans="1:25" ht="46.5" customHeight="1">
      <c r="A52" s="337"/>
      <c r="D52" s="30"/>
      <c r="F52" s="30"/>
      <c r="H52" s="30"/>
      <c r="J52" s="30"/>
      <c r="L52" s="30"/>
      <c r="N52" s="30"/>
      <c r="P52" s="30"/>
      <c r="R52" s="30"/>
      <c r="T52" s="30"/>
      <c r="V52" s="30"/>
      <c r="W52" s="3" t="s">
        <v>578</v>
      </c>
      <c r="X52" s="30"/>
      <c r="Y52" s="3" t="s">
        <v>222</v>
      </c>
    </row>
    <row r="53" spans="1:25" ht="44.25" customHeight="1">
      <c r="A53" s="337"/>
      <c r="D53" s="30"/>
      <c r="F53" s="30"/>
      <c r="H53" s="30"/>
      <c r="J53" s="30"/>
      <c r="L53" s="30"/>
      <c r="N53" s="30"/>
      <c r="P53" s="30"/>
      <c r="R53" s="30"/>
      <c r="T53" s="30"/>
      <c r="V53" s="30"/>
      <c r="W53" s="3" t="s">
        <v>245</v>
      </c>
      <c r="Y53" s="4" t="s">
        <v>202</v>
      </c>
    </row>
    <row r="54" spans="1:25" ht="31.5" customHeight="1">
      <c r="A54" s="337"/>
      <c r="D54" s="30"/>
      <c r="F54" s="30"/>
      <c r="H54" s="30"/>
      <c r="J54" s="30"/>
      <c r="L54" s="30"/>
      <c r="N54" s="30"/>
      <c r="P54" s="30"/>
      <c r="R54" s="30"/>
      <c r="T54" s="30"/>
      <c r="V54" s="30"/>
      <c r="W54" s="3" t="s">
        <v>744</v>
      </c>
      <c r="X54" s="30"/>
      <c r="Y54" s="3" t="s">
        <v>1362</v>
      </c>
    </row>
    <row r="55" spans="1:25" ht="58.5" customHeight="1">
      <c r="A55" s="337"/>
      <c r="D55" s="30"/>
      <c r="F55" s="30"/>
      <c r="H55" s="30"/>
      <c r="J55" s="30"/>
      <c r="N55" s="30"/>
      <c r="P55" s="30"/>
      <c r="R55" s="30"/>
      <c r="T55" s="30"/>
      <c r="V55" s="30"/>
      <c r="W55" s="3" t="s">
        <v>248</v>
      </c>
      <c r="X55" s="30"/>
      <c r="Y55" s="2" t="s">
        <v>1534</v>
      </c>
    </row>
    <row r="56" spans="1:25" ht="49.5" customHeight="1">
      <c r="A56" s="337"/>
      <c r="D56" s="30"/>
      <c r="F56" s="30"/>
      <c r="H56" s="30"/>
      <c r="J56" s="30"/>
      <c r="N56" s="30"/>
      <c r="P56" s="30"/>
      <c r="R56" s="30"/>
      <c r="T56" s="30"/>
      <c r="V56" s="30"/>
      <c r="W56" s="3" t="s">
        <v>247</v>
      </c>
      <c r="X56" s="30"/>
      <c r="Y56" s="3" t="s">
        <v>918</v>
      </c>
    </row>
    <row r="57" spans="1:25" ht="30.75" customHeight="1">
      <c r="A57" s="337"/>
      <c r="D57" s="30"/>
      <c r="F57" s="30"/>
      <c r="H57" s="30"/>
      <c r="J57" s="30"/>
      <c r="N57" s="30"/>
      <c r="P57" s="30"/>
      <c r="R57" s="30"/>
      <c r="T57" s="30"/>
      <c r="V57" s="30"/>
      <c r="W57" s="3" t="s">
        <v>251</v>
      </c>
      <c r="X57" s="30"/>
      <c r="Y57" s="5" t="s">
        <v>588</v>
      </c>
    </row>
    <row r="58" spans="1:25" ht="47.25" customHeight="1">
      <c r="A58" s="337"/>
      <c r="D58" s="30"/>
      <c r="F58" s="30"/>
      <c r="H58" s="30"/>
      <c r="J58" s="30"/>
      <c r="N58" s="30"/>
      <c r="P58" s="30"/>
      <c r="R58" s="30"/>
      <c r="T58" s="30"/>
      <c r="V58" s="30"/>
      <c r="W58" s="2" t="s">
        <v>1537</v>
      </c>
      <c r="X58" s="30"/>
      <c r="Y58" s="5" t="s">
        <v>1029</v>
      </c>
    </row>
    <row r="59" spans="1:25" ht="25.5" customHeight="1">
      <c r="A59" s="337"/>
      <c r="D59" s="30"/>
      <c r="F59" s="30"/>
      <c r="H59" s="30"/>
      <c r="J59" s="30"/>
      <c r="N59" s="30"/>
      <c r="P59" s="30"/>
      <c r="R59" s="30"/>
      <c r="T59" s="30"/>
      <c r="V59" s="30"/>
      <c r="W59" s="3" t="s">
        <v>918</v>
      </c>
      <c r="X59" s="30"/>
      <c r="Y59" s="5" t="s">
        <v>589</v>
      </c>
    </row>
    <row r="60" spans="1:25" ht="36" customHeight="1">
      <c r="A60" s="337"/>
      <c r="D60" s="30"/>
      <c r="F60" s="30"/>
      <c r="H60" s="30"/>
      <c r="J60" s="30"/>
      <c r="N60" s="30"/>
      <c r="P60" s="30"/>
      <c r="R60" s="30"/>
      <c r="T60" s="30"/>
      <c r="V60" s="30"/>
      <c r="W60" s="5" t="s">
        <v>583</v>
      </c>
      <c r="X60" s="30"/>
      <c r="Y60" s="5" t="s">
        <v>591</v>
      </c>
    </row>
    <row r="61" spans="1:25" ht="37.5" customHeight="1">
      <c r="A61" s="337"/>
      <c r="D61" s="30"/>
      <c r="F61" s="30"/>
      <c r="H61" s="30"/>
      <c r="J61" s="30"/>
      <c r="N61" s="30"/>
      <c r="P61" s="30"/>
      <c r="R61" s="30"/>
      <c r="T61" s="30"/>
      <c r="V61" s="30"/>
      <c r="W61" s="5" t="s">
        <v>584</v>
      </c>
      <c r="X61" s="30"/>
      <c r="Y61" s="5" t="s">
        <v>594</v>
      </c>
    </row>
    <row r="62" spans="1:25" ht="25.5">
      <c r="A62" s="337"/>
      <c r="D62" s="30"/>
      <c r="F62" s="30"/>
      <c r="H62" s="30"/>
      <c r="J62" s="30"/>
      <c r="N62" s="30"/>
      <c r="P62" s="30"/>
      <c r="R62" s="30"/>
      <c r="T62" s="30"/>
      <c r="V62" s="30"/>
      <c r="W62" s="5" t="s">
        <v>587</v>
      </c>
      <c r="X62" s="30"/>
      <c r="Y62" s="5" t="s">
        <v>252</v>
      </c>
    </row>
    <row r="63" spans="1:25" ht="25.5" customHeight="1">
      <c r="A63" s="337"/>
      <c r="D63" s="30"/>
      <c r="F63" s="30"/>
      <c r="H63" s="30"/>
      <c r="J63" s="30"/>
      <c r="N63" s="30"/>
      <c r="P63" s="30"/>
      <c r="R63" s="30"/>
      <c r="T63" s="30"/>
      <c r="V63" s="30"/>
      <c r="W63" s="5" t="s">
        <v>998</v>
      </c>
      <c r="X63" s="30"/>
      <c r="Y63" s="4" t="s">
        <v>1535</v>
      </c>
    </row>
    <row r="64" spans="1:25" ht="25.5" customHeight="1">
      <c r="A64" s="337"/>
      <c r="D64" s="30"/>
      <c r="F64" s="30"/>
      <c r="H64" s="30"/>
      <c r="J64" s="30"/>
      <c r="N64" s="30"/>
      <c r="P64" s="30"/>
      <c r="R64" s="30"/>
      <c r="T64" s="30"/>
      <c r="V64" s="30"/>
      <c r="W64" s="5" t="s">
        <v>1366</v>
      </c>
      <c r="X64" s="30"/>
      <c r="Y64" s="3" t="s">
        <v>918</v>
      </c>
    </row>
    <row r="65" spans="1:25" ht="40.5" customHeight="1">
      <c r="A65" s="337"/>
      <c r="D65" s="30"/>
      <c r="F65" s="30"/>
      <c r="H65" s="30"/>
      <c r="J65" s="30"/>
      <c r="N65" s="30"/>
      <c r="P65" s="30"/>
      <c r="R65" s="30"/>
      <c r="T65" s="30"/>
      <c r="V65" s="30"/>
      <c r="W65" s="5" t="s">
        <v>300</v>
      </c>
      <c r="X65" s="30"/>
      <c r="Y65" s="5" t="s">
        <v>365</v>
      </c>
    </row>
    <row r="66" spans="1:25" ht="39" customHeight="1">
      <c r="A66" s="337"/>
      <c r="D66" s="30"/>
      <c r="F66" s="30"/>
      <c r="H66" s="30"/>
      <c r="J66" s="30"/>
      <c r="N66" s="30"/>
      <c r="P66" s="30"/>
      <c r="R66" s="30"/>
      <c r="T66" s="30"/>
      <c r="V66" s="30"/>
      <c r="X66" s="30"/>
    </row>
    <row r="67" spans="1:25">
      <c r="A67" s="337"/>
      <c r="F67" s="30"/>
      <c r="H67" s="30"/>
      <c r="J67" s="30"/>
      <c r="N67" s="30"/>
      <c r="P67" s="30"/>
      <c r="R67" s="30"/>
      <c r="T67" s="30"/>
      <c r="V67" s="30"/>
      <c r="X67" s="30"/>
    </row>
    <row r="68" spans="1:25" ht="33" customHeight="1">
      <c r="A68" s="340"/>
      <c r="C68" s="341" t="s">
        <v>385</v>
      </c>
      <c r="D68" s="341"/>
      <c r="E68" s="341"/>
      <c r="F68" s="341"/>
      <c r="G68" s="341"/>
      <c r="H68" s="341"/>
      <c r="I68" s="341"/>
      <c r="J68" s="341"/>
      <c r="K68" s="341"/>
      <c r="L68" s="341"/>
      <c r="M68" s="341"/>
      <c r="N68" s="341"/>
      <c r="O68" s="341"/>
      <c r="P68" s="341"/>
      <c r="Q68" s="341"/>
      <c r="R68" s="341"/>
      <c r="S68" s="341"/>
      <c r="T68" s="341"/>
      <c r="U68" s="341"/>
      <c r="V68" s="341"/>
      <c r="W68" s="341"/>
      <c r="X68" s="341"/>
      <c r="Y68" s="341"/>
    </row>
    <row r="69" spans="1:25">
      <c r="A69" s="340"/>
      <c r="F69" s="30"/>
      <c r="H69" s="30"/>
      <c r="J69" s="30"/>
      <c r="N69" s="30"/>
      <c r="P69" s="30"/>
      <c r="R69" s="30"/>
      <c r="T69" s="30"/>
      <c r="V69" s="30"/>
      <c r="X69" s="30"/>
    </row>
    <row r="70" spans="1:25" ht="45" customHeight="1">
      <c r="A70" s="340"/>
      <c r="C70" s="342" t="s">
        <v>386</v>
      </c>
      <c r="D70" s="342"/>
      <c r="E70" s="342"/>
      <c r="G70" s="342" t="s">
        <v>392</v>
      </c>
      <c r="H70" s="342"/>
      <c r="I70" s="342"/>
      <c r="K70" s="342" t="s">
        <v>388</v>
      </c>
      <c r="L70" s="342"/>
      <c r="M70" s="342"/>
      <c r="O70" s="342" t="s">
        <v>389</v>
      </c>
      <c r="P70" s="342"/>
      <c r="Q70" s="342"/>
      <c r="S70" s="342" t="s">
        <v>390</v>
      </c>
      <c r="T70" s="342"/>
      <c r="U70" s="342"/>
      <c r="W70" s="342" t="s">
        <v>391</v>
      </c>
      <c r="X70" s="342"/>
      <c r="Y70" s="342"/>
    </row>
    <row r="71" spans="1:25" ht="31.5" customHeight="1">
      <c r="A71" s="340"/>
      <c r="C71" s="131" t="s">
        <v>415</v>
      </c>
      <c r="D71" s="132"/>
      <c r="E71" s="133"/>
      <c r="F71" s="30"/>
      <c r="G71" s="135" t="s">
        <v>296</v>
      </c>
      <c r="H71" s="136"/>
      <c r="I71" s="136"/>
      <c r="J71" s="30"/>
      <c r="K71" s="137" t="s">
        <v>416</v>
      </c>
      <c r="L71" s="138"/>
      <c r="M71" s="138"/>
      <c r="N71" s="30"/>
      <c r="O71" s="131" t="s">
        <v>303</v>
      </c>
      <c r="P71" s="132"/>
      <c r="Q71" s="133"/>
      <c r="R71" s="30"/>
      <c r="S71" s="131" t="s">
        <v>296</v>
      </c>
      <c r="T71" s="132"/>
      <c r="U71" s="133"/>
      <c r="V71" s="30"/>
      <c r="W71" s="131" t="s">
        <v>296</v>
      </c>
      <c r="X71" s="132"/>
      <c r="Y71" s="133"/>
    </row>
    <row r="72" spans="1:25" ht="31.5" customHeight="1">
      <c r="A72" s="340"/>
      <c r="C72" s="131" t="s">
        <v>549</v>
      </c>
      <c r="D72" s="132"/>
      <c r="E72" s="133"/>
      <c r="F72" s="30"/>
      <c r="G72" s="131" t="s">
        <v>412</v>
      </c>
      <c r="H72" s="132"/>
      <c r="I72" s="133"/>
      <c r="J72" s="30"/>
      <c r="K72" s="131" t="s">
        <v>417</v>
      </c>
      <c r="L72" s="132"/>
      <c r="M72" s="133"/>
      <c r="N72" s="30"/>
      <c r="O72" s="131" t="s">
        <v>241</v>
      </c>
      <c r="P72" s="132"/>
      <c r="Q72" s="133"/>
      <c r="R72" s="30"/>
      <c r="S72" s="131" t="s">
        <v>422</v>
      </c>
      <c r="T72" s="132"/>
      <c r="U72" s="133"/>
      <c r="V72" s="30"/>
      <c r="W72" s="131" t="s">
        <v>422</v>
      </c>
      <c r="X72" s="132"/>
      <c r="Y72" s="133"/>
    </row>
    <row r="73" spans="1:25" ht="31.5" customHeight="1">
      <c r="A73" s="340"/>
      <c r="C73" s="131" t="s">
        <v>332</v>
      </c>
      <c r="D73" s="132"/>
      <c r="E73" s="133"/>
      <c r="F73" s="30"/>
      <c r="G73" s="131" t="s">
        <v>413</v>
      </c>
      <c r="H73" s="132"/>
      <c r="I73" s="133"/>
      <c r="J73" s="30"/>
      <c r="K73" s="131" t="s">
        <v>418</v>
      </c>
      <c r="L73" s="132"/>
      <c r="M73" s="133"/>
      <c r="N73" s="30"/>
      <c r="O73" s="131" t="s">
        <v>302</v>
      </c>
      <c r="P73" s="132"/>
      <c r="Q73" s="133"/>
      <c r="R73" s="30"/>
      <c r="S73" s="131" t="s">
        <v>413</v>
      </c>
      <c r="T73" s="132"/>
      <c r="U73" s="133"/>
      <c r="V73" s="30"/>
      <c r="W73" s="131" t="s">
        <v>413</v>
      </c>
      <c r="X73" s="132"/>
      <c r="Y73" s="133"/>
    </row>
    <row r="74" spans="1:25" ht="31.5" customHeight="1">
      <c r="A74" s="340"/>
      <c r="C74" s="131" t="s">
        <v>414</v>
      </c>
      <c r="D74" s="132"/>
      <c r="E74" s="133"/>
      <c r="F74" s="30"/>
      <c r="G74" s="131" t="s">
        <v>549</v>
      </c>
      <c r="H74" s="132"/>
      <c r="I74" s="133"/>
      <c r="J74" s="30"/>
      <c r="K74" s="131" t="s">
        <v>549</v>
      </c>
      <c r="L74" s="132"/>
      <c r="M74" s="133"/>
      <c r="N74" s="30"/>
      <c r="O74" s="131" t="s">
        <v>549</v>
      </c>
      <c r="P74" s="132"/>
      <c r="Q74" s="133"/>
      <c r="R74" s="30"/>
      <c r="S74" s="131" t="s">
        <v>549</v>
      </c>
      <c r="T74" s="132"/>
      <c r="U74" s="133"/>
      <c r="V74" s="30"/>
      <c r="W74" s="131" t="s">
        <v>548</v>
      </c>
      <c r="X74" s="132"/>
      <c r="Y74" s="133"/>
    </row>
    <row r="75" spans="1:25" ht="31.5" customHeight="1">
      <c r="A75" s="340"/>
      <c r="C75" s="131" t="s">
        <v>621</v>
      </c>
      <c r="D75" s="132"/>
      <c r="E75" s="133"/>
      <c r="F75" s="30"/>
      <c r="G75" s="131" t="s">
        <v>332</v>
      </c>
      <c r="H75" s="132"/>
      <c r="I75" s="133"/>
      <c r="J75" s="30"/>
      <c r="K75" s="131" t="s">
        <v>420</v>
      </c>
      <c r="L75" s="132"/>
      <c r="M75" s="133"/>
      <c r="N75" s="30"/>
      <c r="O75" s="131" t="s">
        <v>301</v>
      </c>
      <c r="P75" s="132"/>
      <c r="Q75" s="133"/>
      <c r="R75" s="30"/>
      <c r="S75" s="131" t="s">
        <v>332</v>
      </c>
      <c r="T75" s="132"/>
      <c r="U75" s="133"/>
      <c r="V75" s="30"/>
      <c r="W75" s="131" t="s">
        <v>269</v>
      </c>
      <c r="X75" s="132"/>
      <c r="Y75" s="133"/>
    </row>
    <row r="76" spans="1:25" ht="47.25" customHeight="1">
      <c r="A76" s="340"/>
      <c r="B76" s="30"/>
      <c r="F76" s="30"/>
      <c r="G76" s="131" t="s">
        <v>414</v>
      </c>
      <c r="H76" s="132"/>
      <c r="I76" s="133"/>
      <c r="J76" s="30"/>
      <c r="K76" s="131" t="s">
        <v>421</v>
      </c>
      <c r="L76" s="132"/>
      <c r="M76" s="133"/>
      <c r="N76" s="30"/>
      <c r="O76" s="131" t="s">
        <v>423</v>
      </c>
      <c r="P76" s="132"/>
      <c r="Q76" s="133"/>
      <c r="R76" s="30"/>
      <c r="S76" s="131" t="s">
        <v>397</v>
      </c>
      <c r="T76" s="132"/>
      <c r="U76" s="133"/>
      <c r="V76" s="30"/>
      <c r="W76" s="131" t="s">
        <v>549</v>
      </c>
      <c r="X76" s="132"/>
      <c r="Y76" s="133"/>
    </row>
    <row r="77" spans="1:25" ht="31.5" customHeight="1">
      <c r="A77" s="340"/>
      <c r="D77" s="30"/>
      <c r="E77" s="30"/>
      <c r="F77" s="30"/>
      <c r="G77" s="30"/>
      <c r="H77" s="30"/>
      <c r="I77" s="30"/>
      <c r="J77" s="30"/>
      <c r="K77" s="131" t="s">
        <v>332</v>
      </c>
      <c r="L77" s="132"/>
      <c r="M77" s="133"/>
      <c r="N77" s="30"/>
      <c r="O77" s="131" t="s">
        <v>332</v>
      </c>
      <c r="P77" s="132"/>
      <c r="Q77" s="133"/>
      <c r="R77" s="30"/>
      <c r="V77" s="30"/>
      <c r="W77" s="131" t="s">
        <v>332</v>
      </c>
      <c r="X77" s="132"/>
      <c r="Y77" s="133"/>
    </row>
    <row r="78" spans="1:25" ht="31.5" customHeight="1">
      <c r="A78" s="340"/>
      <c r="D78" s="30"/>
      <c r="E78" s="30"/>
      <c r="F78" s="30"/>
      <c r="G78" s="30"/>
      <c r="H78" s="30"/>
      <c r="I78" s="30"/>
      <c r="J78" s="30"/>
      <c r="K78" s="131" t="s">
        <v>397</v>
      </c>
      <c r="L78" s="132"/>
      <c r="M78" s="133"/>
      <c r="N78" s="30"/>
      <c r="O78" s="131" t="s">
        <v>397</v>
      </c>
      <c r="P78" s="132"/>
      <c r="Q78" s="133"/>
      <c r="R78" s="30"/>
      <c r="V78" s="30"/>
      <c r="W78" s="131" t="s">
        <v>397</v>
      </c>
      <c r="X78" s="132"/>
      <c r="Y78" s="133"/>
    </row>
    <row r="79" spans="1:25" ht="31.5" customHeight="1">
      <c r="A79" s="340"/>
      <c r="D79" s="30"/>
      <c r="E79" s="30"/>
      <c r="F79" s="30"/>
      <c r="G79" s="30"/>
      <c r="H79" s="30"/>
      <c r="I79" s="30"/>
      <c r="J79" s="30"/>
      <c r="K79" s="131" t="s">
        <v>296</v>
      </c>
      <c r="L79" s="132"/>
      <c r="M79" s="133"/>
      <c r="N79" s="30"/>
      <c r="O79" s="131" t="s">
        <v>296</v>
      </c>
      <c r="P79" s="132"/>
      <c r="Q79" s="133"/>
      <c r="R79" s="30"/>
      <c r="V79" s="30"/>
      <c r="W79" s="131" t="s">
        <v>424</v>
      </c>
      <c r="X79" s="132"/>
      <c r="Y79" s="133"/>
    </row>
    <row r="80" spans="1:25" ht="31.5" customHeight="1">
      <c r="A80" s="340"/>
      <c r="D80" s="30"/>
      <c r="E80" s="30"/>
      <c r="F80" s="30"/>
      <c r="G80" s="30"/>
      <c r="H80" s="30"/>
      <c r="I80" s="30"/>
      <c r="J80" s="30"/>
      <c r="K80" s="131" t="s">
        <v>422</v>
      </c>
      <c r="L80" s="132"/>
      <c r="M80" s="133"/>
      <c r="N80" s="30"/>
      <c r="O80" s="131" t="s">
        <v>422</v>
      </c>
      <c r="P80" s="132"/>
      <c r="Q80" s="133"/>
      <c r="R80" s="30"/>
      <c r="V80" s="30"/>
      <c r="W80" s="131" t="s">
        <v>425</v>
      </c>
      <c r="X80" s="132"/>
      <c r="Y80" s="133"/>
    </row>
    <row r="81" spans="1:37" ht="31.5" customHeight="1">
      <c r="A81" s="340"/>
      <c r="D81" s="30"/>
      <c r="E81" s="30"/>
      <c r="F81" s="30"/>
      <c r="G81" s="30"/>
      <c r="H81" s="30"/>
      <c r="I81" s="30"/>
      <c r="J81" s="30"/>
      <c r="K81" s="131" t="s">
        <v>413</v>
      </c>
      <c r="L81" s="132"/>
      <c r="M81" s="133"/>
      <c r="N81" s="30"/>
      <c r="O81" s="131" t="s">
        <v>413</v>
      </c>
      <c r="P81" s="132"/>
      <c r="Q81" s="133"/>
      <c r="R81" s="30"/>
      <c r="V81" s="30"/>
      <c r="W81" s="131" t="s">
        <v>1041</v>
      </c>
      <c r="X81" s="132"/>
      <c r="Y81" s="133"/>
    </row>
    <row r="82" spans="1:37" ht="31.5" customHeight="1">
      <c r="A82" s="340"/>
      <c r="D82" s="30"/>
      <c r="E82" s="30"/>
      <c r="F82" s="30"/>
      <c r="G82" s="30"/>
      <c r="H82" s="30"/>
      <c r="I82" s="30"/>
      <c r="J82" s="30"/>
      <c r="N82" s="30"/>
      <c r="R82" s="30"/>
      <c r="V82" s="30"/>
      <c r="W82" s="131" t="s">
        <v>426</v>
      </c>
      <c r="X82" s="132"/>
      <c r="Y82" s="133"/>
    </row>
    <row r="83" spans="1:37" ht="31.5" customHeight="1">
      <c r="A83" s="340"/>
      <c r="D83" s="30"/>
      <c r="E83" s="30"/>
      <c r="F83" s="30"/>
      <c r="G83" s="30"/>
      <c r="H83" s="30"/>
      <c r="I83" s="30"/>
      <c r="J83" s="30"/>
      <c r="R83" s="30"/>
      <c r="V83" s="30"/>
      <c r="W83" s="131" t="s">
        <v>427</v>
      </c>
      <c r="X83" s="132"/>
      <c r="Y83" s="133"/>
    </row>
    <row r="84" spans="1:37" ht="31.5" customHeight="1">
      <c r="A84" s="340"/>
      <c r="D84" s="30"/>
      <c r="E84" s="30"/>
      <c r="F84" s="30"/>
      <c r="G84" s="30"/>
      <c r="H84" s="30"/>
      <c r="I84" s="30"/>
      <c r="J84" s="30"/>
      <c r="R84" s="30"/>
      <c r="V84" s="30"/>
      <c r="W84" s="131" t="s">
        <v>428</v>
      </c>
      <c r="X84" s="132"/>
      <c r="Y84" s="133"/>
    </row>
    <row r="85" spans="1:37" ht="31.5" customHeight="1">
      <c r="A85" s="340"/>
      <c r="D85" s="30"/>
      <c r="E85" s="30"/>
      <c r="F85" s="30"/>
      <c r="G85" s="30"/>
      <c r="H85" s="30"/>
      <c r="I85" s="30"/>
      <c r="J85" s="30"/>
      <c r="R85" s="30"/>
      <c r="V85" s="30"/>
      <c r="W85" s="131" t="s">
        <v>429</v>
      </c>
      <c r="X85" s="132"/>
      <c r="Y85" s="133"/>
    </row>
    <row r="86" spans="1:37" ht="31.5" customHeight="1">
      <c r="A86" s="340"/>
      <c r="D86" s="30"/>
      <c r="E86" s="30"/>
      <c r="F86" s="30"/>
      <c r="G86" s="30"/>
      <c r="H86" s="30"/>
      <c r="I86" s="30"/>
      <c r="J86" s="30"/>
      <c r="R86" s="30"/>
      <c r="V86" s="30"/>
      <c r="W86" s="131" t="s">
        <v>355</v>
      </c>
      <c r="X86" s="132"/>
      <c r="Y86" s="133"/>
    </row>
    <row r="87" spans="1:37" ht="31.5" customHeight="1">
      <c r="A87" s="340"/>
      <c r="D87" s="30"/>
      <c r="E87" s="30"/>
      <c r="F87" s="30"/>
      <c r="G87" s="30"/>
      <c r="H87" s="30"/>
      <c r="I87" s="30"/>
      <c r="J87" s="30"/>
      <c r="R87" s="30"/>
      <c r="V87" s="30"/>
    </row>
    <row r="88" spans="1:37">
      <c r="A88" s="340"/>
      <c r="F88" s="30"/>
      <c r="H88" s="30"/>
      <c r="J88" s="30"/>
      <c r="N88" s="30"/>
      <c r="P88" s="30"/>
      <c r="R88" s="30"/>
      <c r="T88" s="30"/>
      <c r="V88" s="30"/>
      <c r="X88" s="30"/>
    </row>
    <row r="89" spans="1:37" s="1" customFormat="1" ht="30.75" customHeight="1">
      <c r="A89" s="343"/>
      <c r="C89" s="341" t="s">
        <v>343</v>
      </c>
      <c r="D89" s="341"/>
      <c r="E89" s="341"/>
      <c r="F89" s="341"/>
      <c r="G89" s="341"/>
      <c r="H89" s="341"/>
      <c r="I89" s="341"/>
      <c r="J89" s="341"/>
      <c r="K89" s="341"/>
      <c r="L89" s="341"/>
      <c r="M89" s="341"/>
      <c r="N89" s="341"/>
      <c r="O89" s="341"/>
      <c r="P89" s="341"/>
      <c r="Q89" s="341"/>
      <c r="R89" s="341"/>
      <c r="S89" s="341"/>
      <c r="T89" s="341"/>
      <c r="U89" s="341"/>
      <c r="V89" s="341"/>
      <c r="W89" s="341"/>
      <c r="X89" s="341"/>
      <c r="Y89" s="341"/>
    </row>
    <row r="90" spans="1:37" s="7" customFormat="1" ht="47.25" customHeight="1">
      <c r="A90" s="344"/>
      <c r="C90" s="5" t="s">
        <v>1374</v>
      </c>
      <c r="D90" s="6"/>
      <c r="E90" s="3" t="s">
        <v>234</v>
      </c>
      <c r="F90" s="6"/>
      <c r="G90" s="5" t="s">
        <v>1376</v>
      </c>
      <c r="I90" s="5" t="s">
        <v>1380</v>
      </c>
      <c r="K90" s="5" t="s">
        <v>346</v>
      </c>
      <c r="M90" s="5" t="s">
        <v>328</v>
      </c>
      <c r="O90" s="5" t="s">
        <v>342</v>
      </c>
      <c r="Q90" s="5" t="s">
        <v>1385</v>
      </c>
      <c r="S90" s="5" t="s">
        <v>1388</v>
      </c>
      <c r="U90" s="5" t="s">
        <v>1389</v>
      </c>
      <c r="W90" s="3" t="s">
        <v>621</v>
      </c>
    </row>
    <row r="91" spans="1:37" s="30" customFormat="1" ht="51">
      <c r="A91" s="344"/>
      <c r="C91" s="5" t="s">
        <v>1375</v>
      </c>
      <c r="D91" s="7"/>
      <c r="E91" s="3" t="s">
        <v>361</v>
      </c>
      <c r="G91" s="5" t="s">
        <v>1377</v>
      </c>
      <c r="I91" s="5" t="s">
        <v>1381</v>
      </c>
      <c r="K91" s="5" t="s">
        <v>354</v>
      </c>
      <c r="M91" s="5" t="s">
        <v>353</v>
      </c>
      <c r="O91" s="5" t="s">
        <v>1384</v>
      </c>
      <c r="P91" s="31"/>
      <c r="Q91" s="5" t="s">
        <v>1386</v>
      </c>
      <c r="R91" s="7"/>
      <c r="S91" s="5" t="s">
        <v>329</v>
      </c>
      <c r="U91" s="5" t="s">
        <v>1372</v>
      </c>
    </row>
    <row r="92" spans="1:37" s="7" customFormat="1" ht="60" customHeight="1">
      <c r="A92" s="344"/>
      <c r="C92" s="3" t="s">
        <v>486</v>
      </c>
      <c r="D92" s="6"/>
      <c r="G92" s="5" t="s">
        <v>1378</v>
      </c>
      <c r="I92" s="5" t="s">
        <v>1382</v>
      </c>
      <c r="K92" s="5" t="s">
        <v>496</v>
      </c>
      <c r="O92" s="5" t="s">
        <v>338</v>
      </c>
      <c r="Q92" s="5" t="s">
        <v>1387</v>
      </c>
      <c r="U92" s="5" t="s">
        <v>1373</v>
      </c>
    </row>
    <row r="93" spans="1:37" s="7" customFormat="1" ht="52.5" customHeight="1">
      <c r="A93" s="344"/>
      <c r="C93" s="3" t="s">
        <v>1370</v>
      </c>
      <c r="F93" s="6"/>
      <c r="G93" s="5" t="s">
        <v>1379</v>
      </c>
      <c r="K93" s="5" t="s">
        <v>1383</v>
      </c>
      <c r="O93" s="5" t="s">
        <v>1390</v>
      </c>
      <c r="P93" s="6"/>
    </row>
    <row r="94" spans="1:37" s="7" customFormat="1" ht="12.75">
      <c r="A94" s="344"/>
      <c r="F94" s="6"/>
      <c r="O94" s="6"/>
      <c r="P94" s="6"/>
      <c r="S94" s="6"/>
    </row>
    <row r="95" spans="1:37" s="7" customFormat="1" ht="12.75">
      <c r="A95" s="344"/>
      <c r="F95" s="6"/>
      <c r="O95" s="6"/>
      <c r="P95" s="6"/>
      <c r="S95" s="6"/>
      <c r="U95" s="6"/>
      <c r="AA95" s="6"/>
    </row>
    <row r="96" spans="1:37">
      <c r="C96" s="30"/>
      <c r="D96" s="7"/>
      <c r="E96" s="6"/>
      <c r="F96" s="6"/>
      <c r="G96" s="6"/>
      <c r="H96" s="6"/>
      <c r="I96" s="7"/>
      <c r="J96" s="7"/>
      <c r="K96" s="7"/>
      <c r="L96" s="7"/>
      <c r="M96" s="7"/>
      <c r="N96" s="7"/>
      <c r="O96" s="7"/>
      <c r="P96" s="7"/>
      <c r="Q96" s="7"/>
      <c r="R96" s="7"/>
      <c r="S96" s="7"/>
      <c r="T96" s="7"/>
      <c r="V96" s="7"/>
      <c r="W96" s="7"/>
      <c r="X96" s="7"/>
      <c r="Y96" s="7"/>
      <c r="Z96" s="1"/>
      <c r="AA96" s="1"/>
      <c r="AB96" s="1"/>
      <c r="AC96" s="1"/>
      <c r="AD96" s="1"/>
      <c r="AE96" s="1"/>
      <c r="AF96" s="1"/>
      <c r="AG96" s="1"/>
      <c r="AH96" s="1"/>
      <c r="AI96" s="1"/>
      <c r="AJ96" s="1"/>
      <c r="AK96" s="1"/>
    </row>
    <row r="97" spans="1:25" s="10" customFormat="1">
      <c r="A97" s="345" t="s">
        <v>167</v>
      </c>
      <c r="C97" s="346" t="s">
        <v>16</v>
      </c>
      <c r="D97" s="346"/>
      <c r="E97" s="346"/>
      <c r="F97" s="346"/>
      <c r="G97" s="346"/>
      <c r="H97" s="346"/>
      <c r="I97" s="346"/>
      <c r="J97" s="346"/>
      <c r="K97" s="346"/>
      <c r="L97" s="346"/>
      <c r="M97" s="346"/>
      <c r="N97" s="346"/>
      <c r="O97" s="346"/>
      <c r="P97" s="346"/>
      <c r="Q97" s="346"/>
      <c r="R97" s="346"/>
      <c r="S97" s="346"/>
      <c r="T97" s="346"/>
      <c r="U97" s="346"/>
      <c r="V97" s="346"/>
      <c r="W97" s="346"/>
      <c r="X97" s="346"/>
      <c r="Y97" s="346"/>
    </row>
    <row r="98" spans="1:25" s="10" customFormat="1" ht="14.25">
      <c r="C98" s="30"/>
      <c r="D98" s="30"/>
      <c r="E98" s="30"/>
      <c r="F98" s="30"/>
      <c r="G98" s="30"/>
      <c r="H98" s="30"/>
      <c r="I98" s="30"/>
      <c r="J98" s="30"/>
      <c r="K98" s="30"/>
      <c r="L98" s="30"/>
      <c r="M98" s="30"/>
      <c r="N98" s="30"/>
      <c r="O98" s="30"/>
      <c r="P98" s="30"/>
      <c r="Q98" s="30"/>
      <c r="R98" s="30"/>
      <c r="S98" s="30"/>
      <c r="T98" s="30"/>
      <c r="U98" s="30"/>
      <c r="V98" s="30"/>
      <c r="W98" s="30"/>
      <c r="X98" s="30"/>
      <c r="Y98" s="30"/>
    </row>
    <row r="99" spans="1:25" s="10" customFormat="1" ht="30">
      <c r="A99" s="347" t="s">
        <v>9</v>
      </c>
      <c r="C99" s="348" t="s">
        <v>152</v>
      </c>
      <c r="D99" s="348"/>
      <c r="E99" s="348"/>
      <c r="F99" s="348"/>
      <c r="G99" s="348"/>
      <c r="H99" s="30"/>
      <c r="I99" s="348" t="s">
        <v>17</v>
      </c>
      <c r="J99" s="348"/>
      <c r="K99" s="348"/>
      <c r="L99" s="348"/>
      <c r="M99" s="348"/>
      <c r="N99" s="30"/>
      <c r="O99" s="348" t="s">
        <v>153</v>
      </c>
      <c r="P99" s="348"/>
      <c r="Q99" s="348"/>
      <c r="R99" s="348"/>
      <c r="S99" s="348"/>
      <c r="T99" s="30"/>
      <c r="U99" s="348" t="s">
        <v>147</v>
      </c>
      <c r="V99" s="348"/>
      <c r="W99" s="348"/>
      <c r="X99" s="348"/>
      <c r="Y99" s="348"/>
    </row>
    <row r="100" spans="1:25" s="10" customFormat="1" ht="14.25">
      <c r="C100" s="30"/>
      <c r="D100" s="30"/>
      <c r="E100" s="30"/>
      <c r="F100" s="30"/>
      <c r="G100" s="30"/>
      <c r="H100" s="30"/>
      <c r="I100" s="30"/>
      <c r="J100" s="30"/>
      <c r="K100" s="30"/>
      <c r="L100" s="30"/>
      <c r="M100" s="30"/>
      <c r="N100" s="30"/>
      <c r="O100" s="30"/>
      <c r="P100" s="30"/>
      <c r="Q100" s="30"/>
      <c r="R100" s="30"/>
      <c r="S100" s="30"/>
      <c r="T100" s="30"/>
      <c r="U100" s="30"/>
      <c r="V100" s="30"/>
      <c r="W100" s="30"/>
      <c r="X100" s="30"/>
      <c r="Y100" s="30"/>
    </row>
    <row r="101" spans="1:25" s="10" customFormat="1" ht="25.5">
      <c r="A101" s="349" t="s">
        <v>1600</v>
      </c>
      <c r="C101" s="350" t="s">
        <v>160</v>
      </c>
      <c r="D101" s="30"/>
      <c r="E101" s="350" t="s">
        <v>159</v>
      </c>
      <c r="F101" s="30"/>
      <c r="G101" s="350" t="s">
        <v>154</v>
      </c>
      <c r="H101" s="30"/>
      <c r="I101" s="350" t="s">
        <v>161</v>
      </c>
      <c r="J101" s="30"/>
      <c r="K101" s="350" t="s">
        <v>164</v>
      </c>
      <c r="L101" s="30"/>
      <c r="M101" s="350" t="s">
        <v>150</v>
      </c>
      <c r="N101" s="30"/>
      <c r="O101" s="350" t="s">
        <v>157</v>
      </c>
      <c r="P101" s="30"/>
      <c r="Q101" s="350" t="s">
        <v>159</v>
      </c>
      <c r="R101" s="30"/>
      <c r="S101" s="350" t="s">
        <v>1</v>
      </c>
      <c r="T101" s="30"/>
      <c r="U101" s="350" t="s">
        <v>164</v>
      </c>
      <c r="V101" s="30"/>
      <c r="W101" s="350" t="s">
        <v>159</v>
      </c>
      <c r="X101" s="30"/>
      <c r="Y101" s="350" t="s">
        <v>155</v>
      </c>
    </row>
    <row r="102" spans="1:25" s="10" customFormat="1" ht="14.25">
      <c r="A102" s="349"/>
      <c r="C102" s="30"/>
      <c r="D102" s="30"/>
      <c r="E102" s="30"/>
      <c r="F102" s="30"/>
      <c r="G102" s="30"/>
      <c r="H102" s="30"/>
      <c r="I102" s="30"/>
      <c r="J102" s="30"/>
      <c r="K102" s="30"/>
      <c r="L102" s="30"/>
      <c r="M102" s="30"/>
      <c r="N102" s="30"/>
      <c r="O102" s="30"/>
      <c r="P102" s="30"/>
      <c r="Q102" s="30"/>
      <c r="R102" s="30"/>
      <c r="S102" s="30"/>
      <c r="T102" s="30"/>
      <c r="U102" s="30"/>
      <c r="V102" s="30"/>
      <c r="W102" s="30"/>
      <c r="X102" s="30"/>
      <c r="Y102" s="30"/>
    </row>
    <row r="103" spans="1:25" s="10" customFormat="1" ht="25.5">
      <c r="A103" s="349"/>
      <c r="C103" s="350" t="s">
        <v>162</v>
      </c>
      <c r="D103" s="30"/>
      <c r="E103" s="350" t="s">
        <v>158</v>
      </c>
      <c r="F103" s="30"/>
      <c r="G103" s="350" t="s">
        <v>2</v>
      </c>
      <c r="H103" s="30"/>
      <c r="I103" s="350" t="s">
        <v>155</v>
      </c>
      <c r="J103" s="30"/>
      <c r="K103" s="350" t="s">
        <v>151</v>
      </c>
      <c r="L103" s="30"/>
      <c r="M103" s="350" t="s">
        <v>149</v>
      </c>
      <c r="N103" s="30"/>
      <c r="O103" s="350" t="s">
        <v>0</v>
      </c>
      <c r="P103" s="30"/>
      <c r="Q103" s="350" t="s">
        <v>3</v>
      </c>
      <c r="R103" s="30"/>
      <c r="S103" s="350" t="s">
        <v>4</v>
      </c>
      <c r="T103" s="30"/>
      <c r="U103" s="351" t="s">
        <v>148</v>
      </c>
      <c r="V103" s="30"/>
      <c r="W103" s="351" t="s">
        <v>18</v>
      </c>
      <c r="X103" s="30"/>
      <c r="Y103" s="351" t="s">
        <v>19</v>
      </c>
    </row>
    <row r="104" spans="1:25" s="10" customFormat="1" ht="14.25">
      <c r="A104" s="349"/>
      <c r="C104" s="30"/>
      <c r="D104" s="30"/>
      <c r="E104" s="30"/>
      <c r="F104" s="30"/>
      <c r="G104" s="30"/>
      <c r="H104" s="30"/>
      <c r="I104" s="30"/>
      <c r="J104" s="30"/>
      <c r="K104" s="30"/>
      <c r="L104" s="30"/>
      <c r="M104" s="30"/>
      <c r="N104" s="30"/>
      <c r="O104" s="30"/>
      <c r="P104" s="30"/>
      <c r="Q104" s="30"/>
      <c r="R104" s="30"/>
      <c r="S104" s="30"/>
      <c r="T104" s="30"/>
      <c r="U104" s="30"/>
      <c r="V104" s="30"/>
      <c r="W104" s="30"/>
      <c r="X104" s="30"/>
      <c r="Y104" s="30"/>
    </row>
    <row r="105" spans="1:25" s="10" customFormat="1" ht="25.5">
      <c r="A105" s="349"/>
      <c r="C105" s="350" t="s">
        <v>5</v>
      </c>
      <c r="D105" s="30"/>
      <c r="E105" s="350" t="s">
        <v>164</v>
      </c>
      <c r="F105" s="30"/>
      <c r="G105" s="350" t="s">
        <v>166</v>
      </c>
      <c r="H105" s="30"/>
      <c r="I105" s="350" t="s">
        <v>158</v>
      </c>
      <c r="J105" s="30"/>
      <c r="K105" s="350" t="s">
        <v>6</v>
      </c>
      <c r="L105" s="30"/>
      <c r="M105" s="350" t="s">
        <v>7</v>
      </c>
      <c r="N105" s="30"/>
      <c r="O105" s="350" t="s">
        <v>165</v>
      </c>
      <c r="P105" s="30"/>
      <c r="Q105" s="30"/>
      <c r="R105" s="30"/>
      <c r="S105" s="350" t="s">
        <v>155</v>
      </c>
      <c r="T105" s="30"/>
      <c r="U105" s="351" t="s">
        <v>20</v>
      </c>
      <c r="V105" s="30"/>
      <c r="W105" s="30"/>
      <c r="X105" s="30"/>
      <c r="Y105" s="30"/>
    </row>
    <row r="106" spans="1:25" s="10" customFormat="1" ht="14.25">
      <c r="A106" s="349"/>
      <c r="C106" s="30"/>
      <c r="D106" s="30"/>
      <c r="E106" s="30"/>
      <c r="F106" s="30"/>
      <c r="G106" s="30"/>
      <c r="H106" s="30"/>
      <c r="I106" s="30"/>
      <c r="J106" s="30"/>
      <c r="K106" s="30"/>
      <c r="L106" s="30"/>
      <c r="M106" s="30"/>
      <c r="N106" s="30"/>
      <c r="O106" s="30"/>
      <c r="P106" s="30"/>
      <c r="Q106" s="30"/>
      <c r="R106" s="30"/>
      <c r="S106" s="30"/>
      <c r="T106" s="30"/>
      <c r="U106" s="30"/>
      <c r="V106" s="30"/>
      <c r="W106" s="30"/>
      <c r="X106" s="30"/>
      <c r="Y106" s="30"/>
    </row>
    <row r="107" spans="1:25" s="10" customFormat="1" ht="25.5">
      <c r="A107" s="349"/>
      <c r="C107" s="350" t="s">
        <v>163</v>
      </c>
      <c r="D107" s="30"/>
      <c r="E107" s="350" t="s">
        <v>156</v>
      </c>
      <c r="F107" s="30"/>
      <c r="G107" s="350" t="s">
        <v>157</v>
      </c>
      <c r="H107" s="30"/>
      <c r="I107" s="30"/>
      <c r="J107" s="30"/>
      <c r="K107" s="30"/>
      <c r="L107" s="30"/>
      <c r="M107" s="30"/>
      <c r="N107" s="30"/>
      <c r="O107" s="30"/>
      <c r="P107" s="30"/>
      <c r="Q107" s="30"/>
      <c r="R107" s="30"/>
      <c r="S107" s="30"/>
      <c r="T107" s="30"/>
      <c r="U107" s="30"/>
      <c r="V107" s="30"/>
      <c r="W107" s="30"/>
      <c r="X107" s="30"/>
      <c r="Y107" s="30"/>
    </row>
    <row r="108" spans="1:25" s="10" customFormat="1" ht="14.25">
      <c r="A108" s="349"/>
      <c r="C108" s="30"/>
      <c r="D108" s="30"/>
      <c r="E108" s="30"/>
      <c r="F108" s="30"/>
      <c r="G108" s="30"/>
      <c r="H108" s="30"/>
      <c r="I108" s="30"/>
      <c r="J108" s="30"/>
      <c r="K108" s="30"/>
      <c r="L108" s="30"/>
      <c r="M108" s="30"/>
      <c r="N108" s="30"/>
      <c r="O108" s="30"/>
      <c r="P108" s="30"/>
      <c r="Q108" s="30"/>
      <c r="R108" s="30"/>
      <c r="S108" s="30"/>
      <c r="T108" s="30"/>
      <c r="U108" s="30"/>
      <c r="V108" s="30"/>
      <c r="W108" s="30"/>
      <c r="X108" s="30"/>
      <c r="Y108" s="30"/>
    </row>
    <row r="109" spans="1:25" s="10" customFormat="1" ht="25.5">
      <c r="A109" s="349"/>
      <c r="C109" s="350" t="s">
        <v>155</v>
      </c>
      <c r="D109" s="30"/>
      <c r="E109" s="350" t="s">
        <v>8</v>
      </c>
      <c r="F109" s="30"/>
      <c r="G109" s="350" t="s">
        <v>10</v>
      </c>
      <c r="H109" s="30"/>
      <c r="I109" s="30"/>
      <c r="J109" s="30"/>
      <c r="K109" s="30"/>
      <c r="L109" s="30"/>
      <c r="M109" s="30"/>
      <c r="N109" s="30"/>
      <c r="O109" s="30"/>
      <c r="P109" s="30"/>
      <c r="Q109" s="30"/>
      <c r="R109" s="30"/>
      <c r="S109" s="30"/>
      <c r="T109" s="30"/>
      <c r="U109" s="30"/>
      <c r="V109" s="30"/>
      <c r="W109" s="30"/>
      <c r="X109" s="30"/>
      <c r="Y109" s="30"/>
    </row>
    <row r="110" spans="1:25" s="10" customFormat="1" ht="14.25">
      <c r="C110" s="30"/>
      <c r="D110" s="30"/>
      <c r="E110" s="30"/>
      <c r="F110" s="30"/>
      <c r="G110" s="30"/>
      <c r="H110" s="30"/>
      <c r="I110" s="30"/>
      <c r="J110" s="30"/>
      <c r="K110" s="30"/>
      <c r="L110" s="30"/>
      <c r="M110" s="30"/>
      <c r="N110" s="30"/>
      <c r="O110" s="30"/>
      <c r="P110" s="30"/>
      <c r="Q110" s="30"/>
      <c r="R110" s="30"/>
      <c r="S110" s="30"/>
      <c r="T110" s="30"/>
      <c r="U110" s="30"/>
      <c r="V110" s="30"/>
      <c r="W110" s="30"/>
      <c r="X110" s="30"/>
      <c r="Y110" s="30"/>
    </row>
    <row r="111" spans="1:25" s="10" customFormat="1" ht="14.25">
      <c r="C111" s="30"/>
      <c r="D111" s="30"/>
      <c r="E111" s="30"/>
      <c r="F111" s="30"/>
      <c r="G111" s="30"/>
      <c r="H111" s="30"/>
      <c r="I111" s="30"/>
      <c r="J111" s="30"/>
      <c r="K111" s="30"/>
      <c r="L111" s="30"/>
      <c r="M111" s="30"/>
      <c r="N111" s="30"/>
      <c r="O111" s="30"/>
      <c r="P111" s="30"/>
      <c r="Q111" s="30"/>
      <c r="R111" s="30"/>
      <c r="S111" s="30"/>
      <c r="T111" s="30"/>
      <c r="U111" s="30"/>
      <c r="V111" s="30"/>
      <c r="W111" s="30"/>
      <c r="X111" s="30"/>
      <c r="Y111" s="30"/>
    </row>
    <row r="112" spans="1:25" s="10" customFormat="1" ht="14.25">
      <c r="C112" s="30"/>
      <c r="D112" s="30"/>
      <c r="E112" s="30"/>
      <c r="F112" s="30"/>
      <c r="G112" s="30"/>
      <c r="H112" s="30"/>
      <c r="I112" s="30"/>
      <c r="J112" s="30"/>
      <c r="K112" s="30"/>
      <c r="L112" s="30"/>
      <c r="M112" s="30"/>
      <c r="N112" s="30"/>
      <c r="O112" s="30"/>
      <c r="P112" s="30"/>
      <c r="Q112" s="30"/>
      <c r="R112" s="30"/>
      <c r="S112" s="30"/>
      <c r="T112" s="30"/>
      <c r="U112" s="30"/>
      <c r="V112" s="30"/>
      <c r="W112" s="30"/>
      <c r="X112" s="30"/>
      <c r="Y112" s="30"/>
    </row>
    <row r="113" spans="3:25" s="10" customFormat="1" ht="14.25">
      <c r="C113" s="30"/>
      <c r="D113" s="30"/>
      <c r="E113" s="30"/>
      <c r="F113" s="30"/>
      <c r="G113" s="30"/>
      <c r="H113" s="30"/>
      <c r="I113" s="30"/>
      <c r="J113" s="30"/>
      <c r="K113" s="30"/>
      <c r="L113" s="30"/>
      <c r="M113" s="30"/>
      <c r="N113" s="30"/>
      <c r="O113" s="30"/>
      <c r="P113" s="30"/>
      <c r="Q113" s="30"/>
      <c r="R113" s="30"/>
      <c r="S113" s="30"/>
      <c r="T113" s="30"/>
      <c r="U113" s="30"/>
      <c r="V113" s="30"/>
      <c r="W113" s="30"/>
      <c r="X113" s="30"/>
      <c r="Y113" s="30"/>
    </row>
    <row r="114" spans="3:25" s="10" customFormat="1" ht="14.25">
      <c r="C114" s="30"/>
      <c r="D114" s="30"/>
      <c r="E114" s="30"/>
      <c r="F114" s="30"/>
      <c r="G114" s="30"/>
      <c r="H114" s="30"/>
      <c r="I114" s="30"/>
      <c r="J114" s="30"/>
      <c r="K114" s="30"/>
      <c r="L114" s="30"/>
      <c r="M114" s="30"/>
      <c r="N114" s="30"/>
      <c r="O114" s="30"/>
      <c r="P114" s="30"/>
      <c r="Q114" s="30"/>
      <c r="R114" s="30"/>
      <c r="S114" s="30"/>
      <c r="T114" s="30"/>
      <c r="U114" s="30"/>
      <c r="V114" s="30"/>
      <c r="W114" s="30"/>
      <c r="X114" s="30"/>
      <c r="Y114" s="30"/>
    </row>
    <row r="115" spans="3:25" s="10" customFormat="1" ht="14.25">
      <c r="C115" s="30"/>
      <c r="D115" s="30"/>
      <c r="E115" s="30"/>
      <c r="F115" s="30"/>
      <c r="G115" s="30"/>
      <c r="H115" s="30"/>
      <c r="I115" s="30"/>
      <c r="J115" s="30"/>
      <c r="K115" s="30"/>
      <c r="L115" s="30"/>
      <c r="M115" s="30"/>
      <c r="N115" s="30"/>
      <c r="O115" s="30"/>
      <c r="P115" s="30"/>
      <c r="Q115" s="30"/>
      <c r="R115" s="30"/>
      <c r="S115" s="30"/>
      <c r="T115" s="30"/>
      <c r="U115" s="30"/>
      <c r="V115" s="30"/>
      <c r="W115" s="30"/>
      <c r="X115" s="30"/>
      <c r="Y115" s="30"/>
    </row>
    <row r="116" spans="3:25" s="10" customFormat="1" ht="14.25">
      <c r="C116" s="30"/>
      <c r="D116" s="30"/>
      <c r="E116" s="30"/>
      <c r="F116" s="30"/>
      <c r="G116" s="30"/>
      <c r="H116" s="30"/>
      <c r="I116" s="30"/>
      <c r="J116" s="30"/>
      <c r="K116" s="30"/>
      <c r="L116" s="30"/>
      <c r="M116" s="30"/>
      <c r="N116" s="30"/>
      <c r="O116" s="30"/>
      <c r="P116" s="30"/>
      <c r="Q116" s="30"/>
      <c r="R116" s="30"/>
      <c r="S116" s="30"/>
      <c r="T116" s="30"/>
      <c r="U116" s="30"/>
      <c r="V116" s="30"/>
      <c r="W116" s="30"/>
      <c r="X116" s="30"/>
      <c r="Y116" s="30"/>
    </row>
    <row r="117" spans="3:25" s="10" customFormat="1" ht="14.25">
      <c r="C117" s="30"/>
      <c r="D117" s="30"/>
      <c r="E117" s="30"/>
      <c r="F117" s="30"/>
      <c r="G117" s="30"/>
      <c r="H117" s="30"/>
      <c r="I117" s="30"/>
      <c r="J117" s="30"/>
      <c r="K117" s="30"/>
      <c r="L117" s="30"/>
      <c r="M117" s="30"/>
      <c r="N117" s="30"/>
      <c r="O117" s="30"/>
      <c r="P117" s="30"/>
      <c r="Q117" s="30"/>
      <c r="R117" s="30"/>
      <c r="S117" s="30"/>
      <c r="T117" s="30"/>
      <c r="U117" s="30"/>
      <c r="V117" s="30"/>
      <c r="W117" s="30"/>
      <c r="X117" s="30"/>
      <c r="Y117" s="30"/>
    </row>
    <row r="118" spans="3:25" s="10" customFormat="1" ht="14.25">
      <c r="C118" s="30"/>
      <c r="D118" s="30"/>
      <c r="E118" s="30"/>
      <c r="F118" s="30"/>
      <c r="G118" s="30"/>
      <c r="H118" s="30"/>
      <c r="I118" s="30"/>
      <c r="J118" s="30"/>
      <c r="K118" s="30"/>
      <c r="L118" s="30"/>
      <c r="M118" s="30"/>
      <c r="N118" s="30"/>
      <c r="O118" s="30"/>
      <c r="P118" s="30"/>
      <c r="Q118" s="30"/>
      <c r="R118" s="30"/>
      <c r="S118" s="30"/>
      <c r="T118" s="30"/>
      <c r="U118" s="30"/>
      <c r="V118" s="30"/>
      <c r="W118" s="30"/>
      <c r="X118" s="30"/>
      <c r="Y118" s="30"/>
    </row>
    <row r="119" spans="3:25" s="10" customFormat="1" ht="14.25">
      <c r="C119" s="30"/>
      <c r="D119" s="30"/>
      <c r="E119" s="30"/>
      <c r="F119" s="30"/>
      <c r="G119" s="30"/>
      <c r="H119" s="30"/>
      <c r="I119" s="30"/>
      <c r="J119" s="30"/>
      <c r="K119" s="30"/>
      <c r="L119" s="30"/>
      <c r="M119" s="30"/>
      <c r="N119" s="30"/>
      <c r="O119" s="30"/>
      <c r="P119" s="30"/>
      <c r="Q119" s="30"/>
      <c r="R119" s="30"/>
      <c r="S119" s="30"/>
      <c r="T119" s="30"/>
      <c r="U119" s="30"/>
      <c r="V119" s="30"/>
      <c r="W119" s="30"/>
      <c r="X119" s="30"/>
      <c r="Y119" s="30"/>
    </row>
    <row r="120" spans="3:25" s="10" customFormat="1" ht="14.25">
      <c r="C120" s="30"/>
      <c r="D120" s="30"/>
      <c r="E120" s="30"/>
      <c r="F120" s="30"/>
      <c r="G120" s="30"/>
      <c r="H120" s="30"/>
      <c r="I120" s="30"/>
      <c r="J120" s="30"/>
      <c r="K120" s="30"/>
      <c r="L120" s="30"/>
      <c r="M120" s="30"/>
      <c r="N120" s="30"/>
      <c r="O120" s="30"/>
      <c r="P120" s="30"/>
      <c r="Q120" s="30"/>
      <c r="R120" s="30"/>
      <c r="S120" s="30"/>
      <c r="T120" s="30"/>
      <c r="U120" s="30"/>
      <c r="V120" s="30"/>
      <c r="W120" s="30"/>
      <c r="X120" s="30"/>
      <c r="Y120" s="30"/>
    </row>
    <row r="121" spans="3:25" s="10" customFormat="1" ht="14.25">
      <c r="C121" s="30"/>
      <c r="D121" s="30"/>
      <c r="E121" s="30"/>
      <c r="F121" s="30"/>
      <c r="G121" s="30"/>
      <c r="H121" s="30"/>
      <c r="I121" s="30"/>
      <c r="J121" s="30"/>
      <c r="K121" s="30"/>
      <c r="L121" s="30"/>
      <c r="M121" s="30"/>
      <c r="N121" s="30"/>
      <c r="O121" s="30"/>
      <c r="P121" s="30"/>
      <c r="Q121" s="30"/>
      <c r="R121" s="30"/>
      <c r="S121" s="30"/>
      <c r="T121" s="30"/>
      <c r="U121" s="30"/>
      <c r="V121" s="30"/>
      <c r="W121" s="30"/>
      <c r="X121" s="30"/>
      <c r="Y121" s="30"/>
    </row>
    <row r="122" spans="3:25" s="10" customFormat="1" ht="14.25">
      <c r="C122" s="30"/>
      <c r="D122" s="30"/>
      <c r="E122" s="30"/>
      <c r="F122" s="30"/>
      <c r="G122" s="30"/>
      <c r="H122" s="30"/>
      <c r="I122" s="30"/>
      <c r="J122" s="30"/>
      <c r="K122" s="30"/>
      <c r="L122" s="30"/>
      <c r="M122" s="30"/>
      <c r="N122" s="30"/>
      <c r="O122" s="30"/>
      <c r="P122" s="30"/>
      <c r="Q122" s="30"/>
      <c r="R122" s="30"/>
      <c r="S122" s="30"/>
      <c r="T122" s="30"/>
      <c r="U122" s="30"/>
      <c r="V122" s="30"/>
      <c r="W122" s="30"/>
      <c r="X122" s="30"/>
      <c r="Y122" s="30"/>
    </row>
    <row r="123" spans="3:25" s="10" customFormat="1" ht="14.25">
      <c r="C123" s="30"/>
      <c r="D123" s="30"/>
      <c r="E123" s="30"/>
      <c r="F123" s="30"/>
      <c r="G123" s="30"/>
      <c r="H123" s="30"/>
      <c r="I123" s="30"/>
      <c r="J123" s="30"/>
      <c r="K123" s="30"/>
      <c r="L123" s="30"/>
      <c r="M123" s="30"/>
      <c r="N123" s="30"/>
      <c r="O123" s="30"/>
      <c r="P123" s="30"/>
      <c r="Q123" s="30"/>
      <c r="R123" s="30"/>
      <c r="S123" s="30"/>
      <c r="T123" s="30"/>
      <c r="U123" s="30"/>
      <c r="V123" s="30"/>
      <c r="W123" s="30"/>
      <c r="X123" s="30"/>
      <c r="Y123" s="30"/>
    </row>
    <row r="124" spans="3:25" s="10" customFormat="1" ht="14.25">
      <c r="C124" s="30"/>
      <c r="D124" s="30"/>
      <c r="E124" s="30"/>
      <c r="F124" s="30"/>
      <c r="G124" s="30"/>
      <c r="H124" s="30"/>
      <c r="I124" s="30"/>
      <c r="J124" s="30"/>
      <c r="K124" s="30"/>
      <c r="L124" s="30"/>
      <c r="M124" s="30"/>
      <c r="N124" s="30"/>
      <c r="O124" s="30"/>
      <c r="P124" s="30"/>
      <c r="Q124" s="30"/>
      <c r="R124" s="30"/>
      <c r="S124" s="30"/>
      <c r="T124" s="30"/>
      <c r="U124" s="30"/>
      <c r="V124" s="30"/>
      <c r="W124" s="30"/>
      <c r="X124" s="30"/>
      <c r="Y124" s="30"/>
    </row>
    <row r="125" spans="3:25" s="10" customFormat="1" ht="14.25">
      <c r="C125" s="30"/>
      <c r="D125" s="30"/>
      <c r="E125" s="30"/>
      <c r="F125" s="30"/>
      <c r="G125" s="30"/>
      <c r="H125" s="30"/>
      <c r="I125" s="30"/>
      <c r="J125" s="30"/>
      <c r="K125" s="30"/>
      <c r="L125" s="30"/>
      <c r="M125" s="30"/>
      <c r="N125" s="30"/>
      <c r="O125" s="30"/>
      <c r="P125" s="30"/>
      <c r="Q125" s="30"/>
      <c r="R125" s="30"/>
      <c r="S125" s="30"/>
      <c r="T125" s="30"/>
      <c r="U125" s="30"/>
      <c r="V125" s="30"/>
      <c r="W125" s="30"/>
      <c r="X125" s="30"/>
      <c r="Y125" s="30"/>
    </row>
    <row r="126" spans="3:25" s="10" customFormat="1" ht="14.25">
      <c r="C126" s="30"/>
      <c r="D126" s="30"/>
      <c r="E126" s="30"/>
      <c r="F126" s="30"/>
      <c r="G126" s="30"/>
      <c r="H126" s="30"/>
      <c r="I126" s="30"/>
      <c r="J126" s="30"/>
      <c r="K126" s="30"/>
      <c r="L126" s="30"/>
      <c r="M126" s="30"/>
      <c r="N126" s="30"/>
      <c r="O126" s="30"/>
      <c r="P126" s="30"/>
      <c r="Q126" s="30"/>
      <c r="R126" s="30"/>
      <c r="S126" s="30"/>
      <c r="T126" s="30"/>
      <c r="U126" s="30"/>
      <c r="V126" s="30"/>
      <c r="W126" s="30"/>
      <c r="X126" s="30"/>
      <c r="Y126" s="30"/>
    </row>
    <row r="127" spans="3:25" s="10" customFormat="1" ht="14.25">
      <c r="C127" s="30"/>
      <c r="D127" s="30"/>
      <c r="E127" s="30"/>
      <c r="F127" s="30"/>
      <c r="G127" s="30"/>
      <c r="H127" s="30"/>
      <c r="I127" s="30"/>
      <c r="J127" s="30"/>
      <c r="K127" s="30"/>
      <c r="L127" s="30"/>
      <c r="M127" s="30"/>
      <c r="N127" s="30"/>
      <c r="O127" s="30"/>
      <c r="P127" s="30"/>
      <c r="Q127" s="30"/>
      <c r="R127" s="30"/>
      <c r="S127" s="30"/>
      <c r="T127" s="30"/>
      <c r="U127" s="30"/>
      <c r="V127" s="30"/>
      <c r="W127" s="30"/>
      <c r="X127" s="30"/>
      <c r="Y127" s="30"/>
    </row>
    <row r="128" spans="3:25" s="10" customFormat="1" ht="14.25">
      <c r="C128" s="30"/>
      <c r="D128" s="30"/>
      <c r="E128" s="30"/>
      <c r="F128" s="30"/>
      <c r="G128" s="30"/>
      <c r="H128" s="30"/>
      <c r="I128" s="30"/>
      <c r="J128" s="30"/>
      <c r="K128" s="30"/>
      <c r="L128" s="30"/>
      <c r="M128" s="30"/>
      <c r="N128" s="30"/>
      <c r="O128" s="30"/>
      <c r="P128" s="30"/>
      <c r="Q128" s="30"/>
      <c r="R128" s="30"/>
      <c r="S128" s="30"/>
      <c r="T128" s="30"/>
      <c r="U128" s="30"/>
      <c r="V128" s="30"/>
      <c r="W128" s="30"/>
      <c r="X128" s="30"/>
      <c r="Y128" s="30"/>
    </row>
    <row r="129" spans="3:25" s="10" customFormat="1" ht="14.25">
      <c r="C129" s="30"/>
      <c r="D129" s="30"/>
      <c r="E129" s="30"/>
      <c r="F129" s="30"/>
      <c r="G129" s="30"/>
      <c r="H129" s="30"/>
      <c r="I129" s="30"/>
      <c r="J129" s="30"/>
      <c r="K129" s="30"/>
      <c r="L129" s="30"/>
      <c r="M129" s="30"/>
      <c r="N129" s="30"/>
      <c r="O129" s="30"/>
      <c r="P129" s="30"/>
      <c r="Q129" s="30"/>
      <c r="R129" s="30"/>
      <c r="S129" s="30"/>
      <c r="T129" s="30"/>
      <c r="U129" s="30"/>
      <c r="V129" s="30"/>
      <c r="W129" s="30"/>
      <c r="X129" s="30"/>
      <c r="Y129" s="30"/>
    </row>
    <row r="130" spans="3:25" s="10" customFormat="1" ht="14.25">
      <c r="C130" s="30"/>
      <c r="D130" s="30"/>
      <c r="E130" s="30"/>
      <c r="F130" s="30"/>
      <c r="G130" s="30"/>
      <c r="H130" s="30"/>
      <c r="I130" s="30"/>
      <c r="J130" s="30"/>
      <c r="K130" s="30"/>
      <c r="L130" s="30"/>
      <c r="M130" s="30"/>
      <c r="N130" s="30"/>
      <c r="O130" s="30"/>
      <c r="P130" s="30"/>
      <c r="Q130" s="30"/>
      <c r="R130" s="30"/>
      <c r="S130" s="30"/>
      <c r="T130" s="30"/>
      <c r="U130" s="30"/>
      <c r="V130" s="30"/>
      <c r="W130" s="30"/>
      <c r="X130" s="30"/>
      <c r="Y130" s="30"/>
    </row>
    <row r="131" spans="3:25" s="10" customFormat="1" ht="14.25">
      <c r="C131" s="30"/>
      <c r="D131" s="30"/>
      <c r="E131" s="30"/>
      <c r="F131" s="30"/>
      <c r="G131" s="30"/>
      <c r="H131" s="30"/>
      <c r="I131" s="30"/>
      <c r="J131" s="30"/>
      <c r="K131" s="30"/>
      <c r="L131" s="30"/>
      <c r="M131" s="30"/>
      <c r="N131" s="30"/>
      <c r="O131" s="30"/>
      <c r="P131" s="30"/>
      <c r="Q131" s="30"/>
      <c r="R131" s="30"/>
      <c r="S131" s="30"/>
      <c r="T131" s="30"/>
      <c r="U131" s="30"/>
      <c r="V131" s="30"/>
      <c r="W131" s="30"/>
      <c r="X131" s="30"/>
      <c r="Y131" s="30"/>
    </row>
    <row r="132" spans="3:25" s="10" customFormat="1" ht="14.25">
      <c r="C132" s="30"/>
      <c r="D132" s="30"/>
      <c r="E132" s="30"/>
      <c r="F132" s="30"/>
      <c r="G132" s="30"/>
      <c r="H132" s="30"/>
      <c r="I132" s="30"/>
      <c r="J132" s="30"/>
      <c r="K132" s="30"/>
      <c r="L132" s="30"/>
      <c r="M132" s="30"/>
      <c r="N132" s="30"/>
      <c r="O132" s="30"/>
      <c r="P132" s="30"/>
      <c r="Q132" s="30"/>
      <c r="R132" s="30"/>
      <c r="S132" s="30"/>
      <c r="T132" s="30"/>
      <c r="U132" s="30"/>
      <c r="V132" s="30"/>
      <c r="W132" s="30"/>
      <c r="X132" s="30"/>
      <c r="Y132" s="30"/>
    </row>
    <row r="133" spans="3:25" s="10" customFormat="1" ht="14.25">
      <c r="C133" s="30"/>
      <c r="D133" s="30"/>
      <c r="E133" s="30"/>
      <c r="F133" s="30"/>
      <c r="G133" s="30"/>
      <c r="H133" s="30"/>
      <c r="I133" s="30"/>
      <c r="J133" s="30"/>
      <c r="K133" s="30"/>
      <c r="L133" s="30"/>
      <c r="M133" s="30"/>
      <c r="N133" s="30"/>
      <c r="O133" s="30"/>
      <c r="P133" s="30"/>
      <c r="Q133" s="30"/>
      <c r="R133" s="30"/>
      <c r="S133" s="30"/>
      <c r="T133" s="30"/>
      <c r="U133" s="30"/>
      <c r="V133" s="30"/>
      <c r="W133" s="30"/>
      <c r="X133" s="30"/>
      <c r="Y133" s="30"/>
    </row>
    <row r="134" spans="3:25" s="10" customFormat="1" ht="14.25">
      <c r="C134" s="30"/>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3:25" s="10" customFormat="1" ht="14.25">
      <c r="C135" s="30"/>
      <c r="D135" s="30"/>
      <c r="E135" s="30"/>
      <c r="F135" s="30"/>
      <c r="G135" s="30"/>
      <c r="H135" s="30"/>
      <c r="I135" s="30"/>
      <c r="J135" s="30"/>
      <c r="K135" s="30"/>
      <c r="L135" s="30"/>
      <c r="M135" s="30"/>
      <c r="N135" s="30"/>
      <c r="O135" s="30"/>
      <c r="P135" s="30"/>
      <c r="Q135" s="30"/>
      <c r="R135" s="30"/>
      <c r="S135" s="30"/>
      <c r="T135" s="30"/>
      <c r="U135" s="30"/>
      <c r="V135" s="30"/>
      <c r="W135" s="30"/>
      <c r="X135" s="30"/>
      <c r="Y135" s="30"/>
    </row>
    <row r="136" spans="3:25" s="10" customFormat="1" ht="14.25">
      <c r="C136" s="30"/>
      <c r="D136" s="30"/>
      <c r="E136" s="30"/>
      <c r="F136" s="30"/>
      <c r="G136" s="30"/>
      <c r="H136" s="30"/>
      <c r="I136" s="30"/>
      <c r="J136" s="30"/>
      <c r="K136" s="30"/>
      <c r="L136" s="30"/>
      <c r="M136" s="30"/>
      <c r="N136" s="30"/>
      <c r="O136" s="30"/>
      <c r="P136" s="30"/>
      <c r="Q136" s="30"/>
      <c r="R136" s="30"/>
      <c r="S136" s="30"/>
      <c r="T136" s="30"/>
      <c r="U136" s="30"/>
      <c r="V136" s="30"/>
      <c r="W136" s="30"/>
      <c r="X136" s="30"/>
      <c r="Y136" s="30"/>
    </row>
    <row r="137" spans="3:25" s="10" customFormat="1" ht="14.25">
      <c r="C137" s="30"/>
      <c r="D137" s="30"/>
      <c r="E137" s="30"/>
      <c r="F137" s="30"/>
      <c r="G137" s="30"/>
      <c r="H137" s="30"/>
      <c r="I137" s="30"/>
      <c r="J137" s="30"/>
      <c r="K137" s="30"/>
      <c r="L137" s="30"/>
      <c r="M137" s="30"/>
      <c r="N137" s="30"/>
      <c r="O137" s="30"/>
      <c r="P137" s="30"/>
      <c r="Q137" s="30"/>
      <c r="R137" s="30"/>
      <c r="S137" s="30"/>
      <c r="T137" s="30"/>
      <c r="U137" s="30"/>
      <c r="V137" s="30"/>
      <c r="W137" s="30"/>
      <c r="X137" s="30"/>
      <c r="Y137" s="30"/>
    </row>
    <row r="138" spans="3:25" s="10" customFormat="1" ht="14.25">
      <c r="C138" s="30"/>
      <c r="D138" s="30"/>
      <c r="E138" s="30"/>
      <c r="F138" s="30"/>
      <c r="G138" s="30"/>
      <c r="H138" s="30"/>
      <c r="I138" s="30"/>
      <c r="J138" s="30"/>
      <c r="K138" s="30"/>
      <c r="L138" s="30"/>
      <c r="M138" s="30"/>
      <c r="N138" s="30"/>
      <c r="O138" s="30"/>
      <c r="P138" s="30"/>
      <c r="Q138" s="30"/>
      <c r="R138" s="30"/>
      <c r="S138" s="30"/>
      <c r="T138" s="30"/>
      <c r="U138" s="30"/>
      <c r="V138" s="30"/>
      <c r="W138" s="30"/>
      <c r="X138" s="30"/>
      <c r="Y138" s="30"/>
    </row>
    <row r="139" spans="3:25" s="10" customFormat="1" ht="14.25">
      <c r="C139" s="30"/>
      <c r="D139" s="30"/>
      <c r="E139" s="30"/>
      <c r="F139" s="30"/>
      <c r="G139" s="30"/>
      <c r="H139" s="30"/>
      <c r="I139" s="30"/>
      <c r="J139" s="30"/>
      <c r="K139" s="30"/>
      <c r="L139" s="30"/>
      <c r="M139" s="30"/>
      <c r="N139" s="30"/>
      <c r="O139" s="30"/>
      <c r="P139" s="30"/>
      <c r="Q139" s="30"/>
      <c r="R139" s="30"/>
      <c r="S139" s="30"/>
      <c r="T139" s="30"/>
      <c r="U139" s="30"/>
      <c r="V139" s="30"/>
      <c r="W139" s="30"/>
      <c r="X139" s="30"/>
      <c r="Y139" s="30"/>
    </row>
    <row r="140" spans="3:25" s="10" customFormat="1" ht="14.25">
      <c r="C140" s="30"/>
      <c r="D140" s="30"/>
      <c r="E140" s="30"/>
      <c r="F140" s="30"/>
      <c r="G140" s="30"/>
      <c r="H140" s="30"/>
      <c r="I140" s="30"/>
      <c r="J140" s="30"/>
      <c r="K140" s="30"/>
      <c r="L140" s="30"/>
      <c r="M140" s="30"/>
      <c r="N140" s="30"/>
      <c r="O140" s="30"/>
      <c r="P140" s="30"/>
      <c r="Q140" s="30"/>
      <c r="R140" s="30"/>
      <c r="S140" s="30"/>
      <c r="T140" s="30"/>
      <c r="U140" s="30"/>
      <c r="V140" s="30"/>
      <c r="W140" s="30"/>
      <c r="X140" s="30"/>
      <c r="Y140" s="30"/>
    </row>
    <row r="141" spans="3:25" s="10" customFormat="1" ht="14.25">
      <c r="C141" s="30"/>
      <c r="D141" s="30"/>
      <c r="E141" s="30"/>
      <c r="F141" s="30"/>
      <c r="G141" s="30"/>
      <c r="H141" s="30"/>
      <c r="I141" s="30"/>
      <c r="J141" s="30"/>
      <c r="K141" s="30"/>
      <c r="L141" s="30"/>
      <c r="M141" s="30"/>
      <c r="N141" s="30"/>
      <c r="O141" s="30"/>
      <c r="P141" s="30"/>
      <c r="Q141" s="30"/>
      <c r="R141" s="30"/>
      <c r="S141" s="30"/>
      <c r="T141" s="30"/>
      <c r="U141" s="30"/>
      <c r="V141" s="30"/>
      <c r="W141" s="30"/>
      <c r="X141" s="30"/>
      <c r="Y141" s="30"/>
    </row>
    <row r="142" spans="3:25" s="10" customFormat="1" ht="14.25">
      <c r="C142" s="30"/>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3:25" s="10" customFormat="1" ht="14.25">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3:25" s="10" customFormat="1" ht="14.25">
      <c r="C144" s="30"/>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3:25" s="10" customFormat="1" ht="14.25">
      <c r="C145" s="30"/>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3:25" s="10" customFormat="1" ht="14.25">
      <c r="C146" s="30"/>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3:25" s="10" customFormat="1" ht="14.25">
      <c r="C147" s="30"/>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3:25" s="10" customFormat="1" ht="14.25">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3:25" s="10" customFormat="1" ht="14.25">
      <c r="C149" s="30"/>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3:25" s="10" customFormat="1" ht="14.25">
      <c r="C150" s="30"/>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3:25" s="10" customFormat="1" ht="14.25">
      <c r="C151" s="30"/>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3:25" s="10" customFormat="1" ht="14.25">
      <c r="C152" s="30"/>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3:25" s="10" customFormat="1" ht="14.25">
      <c r="C153" s="30"/>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3:25" s="10" customFormat="1" ht="14.25">
      <c r="C154" s="30"/>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3:25" s="10" customFormat="1" ht="14.25">
      <c r="C155" s="30"/>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3:25" s="10" customFormat="1" ht="14.25">
      <c r="C156" s="30"/>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3:25" s="10" customFormat="1" ht="14.25">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3:25" s="10" customFormat="1" ht="14.25">
      <c r="C158" s="30"/>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3:25" s="10" customFormat="1" ht="14.25">
      <c r="C159" s="30"/>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3:25" s="10" customFormat="1" ht="14.25">
      <c r="C160" s="30"/>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3:25" s="10" customFormat="1" ht="14.25">
      <c r="C161" s="30"/>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3:25" s="10" customFormat="1" ht="14.25">
      <c r="C162" s="30"/>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3:25" s="10" customFormat="1" ht="14.25">
      <c r="C163" s="30"/>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3:25" s="10" customFormat="1" ht="14.25">
      <c r="C164" s="30"/>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3:25" s="10" customFormat="1" ht="14.25">
      <c r="C165" s="30"/>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3:25" s="10" customFormat="1" ht="14.25">
      <c r="C166" s="30"/>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3:25" s="10" customFormat="1" ht="14.25">
      <c r="C167" s="30"/>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3:25" s="10" customFormat="1" ht="14.25">
      <c r="C168" s="30"/>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3:25" s="10" customFormat="1" ht="14.25"/>
    <row r="170" spans="3:25" s="10" customFormat="1" ht="14.25"/>
    <row r="171" spans="3:25" s="10" customFormat="1" ht="14.25"/>
    <row r="172" spans="3:25" s="10" customFormat="1" ht="14.25"/>
    <row r="173" spans="3:25" s="10" customFormat="1" ht="14.25"/>
    <row r="174" spans="3:25" s="10" customFormat="1" ht="14.25"/>
    <row r="175" spans="3:25" s="10" customFormat="1" ht="14.25"/>
    <row r="176" spans="3:25" s="10" customFormat="1" ht="14.25"/>
    <row r="177" s="10" customFormat="1" ht="14.25"/>
    <row r="178" s="10" customFormat="1" ht="14.25"/>
    <row r="179" s="10" customFormat="1" ht="14.25"/>
    <row r="180" s="10" customFormat="1" ht="14.25"/>
    <row r="181" s="10" customFormat="1" ht="14.25"/>
    <row r="182" s="10" customFormat="1" ht="14.25"/>
    <row r="183" s="10" customFormat="1" ht="14.25"/>
    <row r="184" s="10" customFormat="1" ht="14.25"/>
    <row r="185" s="10" customFormat="1" ht="14.25"/>
    <row r="186" s="10" customFormat="1" ht="14.25"/>
    <row r="187" s="10" customFormat="1" ht="14.25"/>
    <row r="188" s="10" customFormat="1" ht="14.25"/>
    <row r="189" s="10" customFormat="1" ht="14.25"/>
    <row r="190" s="10" customFormat="1" ht="14.25"/>
    <row r="191" s="10" customFormat="1" ht="14.25"/>
    <row r="192" s="10" customFormat="1" ht="14.25"/>
    <row r="193" s="10" customFormat="1" ht="14.25"/>
    <row r="194" s="10" customFormat="1" ht="14.25"/>
    <row r="195" s="10" customFormat="1" ht="14.25"/>
    <row r="196" s="10" customFormat="1" ht="14.25"/>
    <row r="197" s="10" customFormat="1" ht="14.25"/>
    <row r="198" s="10" customFormat="1" ht="14.25"/>
    <row r="199" s="10" customFormat="1" ht="14.25"/>
    <row r="200" s="10" customFormat="1" ht="14.25"/>
    <row r="201" s="10" customFormat="1" ht="14.25"/>
    <row r="202" s="10" customFormat="1" ht="14.25"/>
    <row r="203" s="10" customFormat="1" ht="14.25"/>
    <row r="204" s="10" customFormat="1" ht="14.25"/>
    <row r="205" s="10" customFormat="1" ht="14.25"/>
    <row r="206" s="10" customFormat="1" ht="14.25"/>
    <row r="207" s="10" customFormat="1" ht="14.25"/>
    <row r="208" s="10" customFormat="1" ht="14.25"/>
    <row r="209" s="10" customFormat="1" ht="14.25"/>
    <row r="210" s="10" customFormat="1" ht="14.25"/>
    <row r="211" s="10" customFormat="1" ht="14.25"/>
    <row r="212" s="10" customFormat="1" ht="14.25"/>
    <row r="213" s="10" customFormat="1" ht="14.25"/>
    <row r="214" s="10" customFormat="1" ht="14.25"/>
    <row r="215" s="10" customFormat="1" ht="14.25"/>
    <row r="216" s="10" customFormat="1" ht="14.25"/>
    <row r="217" s="10" customFormat="1" ht="14.25"/>
    <row r="218" s="10" customFormat="1" ht="14.25"/>
    <row r="219" s="10" customFormat="1" ht="14.25"/>
    <row r="220" s="10" customFormat="1" ht="14.25"/>
    <row r="221" s="10" customFormat="1" ht="14.25"/>
    <row r="222" s="10" customFormat="1" ht="14.25"/>
    <row r="223" s="10" customFormat="1" ht="14.25"/>
    <row r="224" s="10" customFormat="1" ht="14.25"/>
    <row r="225" s="10" customFormat="1" ht="14.25"/>
  </sheetData>
  <mergeCells count="83">
    <mergeCell ref="W85:Y85"/>
    <mergeCell ref="W78:Y78"/>
    <mergeCell ref="W79:Y79"/>
    <mergeCell ref="W80:Y80"/>
    <mergeCell ref="W81:Y81"/>
    <mergeCell ref="C72:E72"/>
    <mergeCell ref="K75:M75"/>
    <mergeCell ref="K76:M76"/>
    <mergeCell ref="W82:Y82"/>
    <mergeCell ref="W83:Y83"/>
    <mergeCell ref="K81:M81"/>
    <mergeCell ref="O75:Q75"/>
    <mergeCell ref="O76:Q76"/>
    <mergeCell ref="O77:Q77"/>
    <mergeCell ref="O78:Q78"/>
    <mergeCell ref="O79:Q79"/>
    <mergeCell ref="K74:M74"/>
    <mergeCell ref="O74:Q74"/>
    <mergeCell ref="W77:Y77"/>
    <mergeCell ref="W71:Y71"/>
    <mergeCell ref="W72:Y72"/>
    <mergeCell ref="W73:Y73"/>
    <mergeCell ref="W74:Y74"/>
    <mergeCell ref="W76:Y76"/>
    <mergeCell ref="S71:U71"/>
    <mergeCell ref="S72:U72"/>
    <mergeCell ref="S73:U73"/>
    <mergeCell ref="K71:M71"/>
    <mergeCell ref="K72:M72"/>
    <mergeCell ref="K73:M73"/>
    <mergeCell ref="C71:E71"/>
    <mergeCell ref="C73:E73"/>
    <mergeCell ref="C74:E74"/>
    <mergeCell ref="C68:Y68"/>
    <mergeCell ref="C70:E70"/>
    <mergeCell ref="G70:I70"/>
    <mergeCell ref="K70:M70"/>
    <mergeCell ref="O70:Q70"/>
    <mergeCell ref="S70:U70"/>
    <mergeCell ref="W70:Y70"/>
    <mergeCell ref="G71:I71"/>
    <mergeCell ref="G72:I72"/>
    <mergeCell ref="G73:I73"/>
    <mergeCell ref="O71:Q71"/>
    <mergeCell ref="O72:Q72"/>
    <mergeCell ref="O73:Q73"/>
    <mergeCell ref="C89:Y89"/>
    <mergeCell ref="C97:Y97"/>
    <mergeCell ref="A101:A109"/>
    <mergeCell ref="U99:Y99"/>
    <mergeCell ref="C99:G99"/>
    <mergeCell ref="I99:M99"/>
    <mergeCell ref="O99:S99"/>
    <mergeCell ref="W15:Y15"/>
    <mergeCell ref="A3:A13"/>
    <mergeCell ref="C7:C13"/>
    <mergeCell ref="C3:AA3"/>
    <mergeCell ref="W5:AA5"/>
    <mergeCell ref="E5:I5"/>
    <mergeCell ref="K5:O5"/>
    <mergeCell ref="Q5:U5"/>
    <mergeCell ref="S15:U15"/>
    <mergeCell ref="A15:A67"/>
    <mergeCell ref="C15:E15"/>
    <mergeCell ref="K15:M15"/>
    <mergeCell ref="G15:I15"/>
    <mergeCell ref="O15:Q15"/>
    <mergeCell ref="W86:Y86"/>
    <mergeCell ref="C75:E75"/>
    <mergeCell ref="W75:Y75"/>
    <mergeCell ref="S74:U74"/>
    <mergeCell ref="S76:U76"/>
    <mergeCell ref="G75:I75"/>
    <mergeCell ref="G76:I76"/>
    <mergeCell ref="G74:I74"/>
    <mergeCell ref="K77:M77"/>
    <mergeCell ref="K78:M78"/>
    <mergeCell ref="O80:Q80"/>
    <mergeCell ref="O81:Q81"/>
    <mergeCell ref="K79:M79"/>
    <mergeCell ref="K80:M80"/>
    <mergeCell ref="S75:U75"/>
    <mergeCell ref="W84:Y84"/>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0"/>
  <sheetViews>
    <sheetView zoomScale="70" zoomScaleNormal="70" workbookViewId="0">
      <pane ySplit="2" topLeftCell="A3" activePane="bottomLeft" state="frozen"/>
      <selection pane="bottomLeft" sqref="A1:XFD1048576"/>
    </sheetView>
  </sheetViews>
  <sheetFormatPr baseColWidth="10" defaultColWidth="9.5" defaultRowHeight="14.25"/>
  <cols>
    <col min="1" max="1" width="10.5" style="18" customWidth="1"/>
    <col min="2" max="2" width="17.375" style="18" hidden="1" customWidth="1"/>
    <col min="3" max="3" width="19.5" style="18" customWidth="1"/>
    <col min="4" max="4" width="24" style="18" customWidth="1"/>
    <col min="5" max="5" width="28.625" style="18" customWidth="1"/>
    <col min="6" max="6" width="25.375" style="18" customWidth="1"/>
    <col min="7" max="7" width="34.75" style="330" customWidth="1"/>
    <col min="8" max="8" width="22.125" style="18" customWidth="1"/>
    <col min="9" max="9" width="10" style="331" customWidth="1"/>
    <col min="10" max="10" width="11" style="331" customWidth="1"/>
    <col min="11" max="11" width="11.125" style="331" customWidth="1"/>
    <col min="12" max="12" width="12.125" style="331" customWidth="1"/>
    <col min="13" max="13" width="13.625" style="331" customWidth="1"/>
    <col min="14" max="15" width="13.75" style="331" customWidth="1"/>
    <col min="16" max="16" width="14.125" style="331" customWidth="1"/>
    <col min="17" max="17" width="12.375" style="331" customWidth="1"/>
    <col min="18" max="18" width="13.625" style="331" customWidth="1"/>
    <col min="19" max="19" width="12" style="331" customWidth="1"/>
    <col min="20" max="20" width="13.625" style="331" customWidth="1"/>
    <col min="21" max="21" width="11.375" style="331" customWidth="1"/>
    <col min="22" max="25" width="11.375" style="331" hidden="1" customWidth="1"/>
    <col min="26" max="26" width="13.5" style="331" customWidth="1"/>
    <col min="27" max="27" width="42.875" style="18" customWidth="1"/>
    <col min="28" max="28" width="22.125" style="18" customWidth="1"/>
    <col min="29" max="16384" width="9.5" style="18"/>
  </cols>
  <sheetData>
    <row r="1" spans="1:28" ht="14.1" customHeight="1">
      <c r="A1" s="279" t="s">
        <v>29</v>
      </c>
      <c r="B1" s="279" t="s">
        <v>135</v>
      </c>
      <c r="C1" s="279" t="s">
        <v>30</v>
      </c>
      <c r="D1" s="279" t="s">
        <v>31</v>
      </c>
      <c r="E1" s="279" t="s">
        <v>32</v>
      </c>
      <c r="F1" s="279" t="s">
        <v>33</v>
      </c>
      <c r="G1" s="280" t="s">
        <v>34</v>
      </c>
      <c r="H1" s="280" t="s">
        <v>35</v>
      </c>
      <c r="I1" s="281" t="s">
        <v>36</v>
      </c>
      <c r="J1" s="282" t="s">
        <v>37</v>
      </c>
      <c r="K1" s="283"/>
      <c r="L1" s="283"/>
      <c r="M1" s="284"/>
      <c r="N1" s="285" t="s">
        <v>38</v>
      </c>
      <c r="O1" s="281" t="s">
        <v>39</v>
      </c>
      <c r="P1" s="281"/>
      <c r="Q1" s="281"/>
      <c r="R1" s="281"/>
      <c r="S1" s="281"/>
      <c r="T1" s="281"/>
      <c r="U1" s="281"/>
      <c r="V1" s="281"/>
      <c r="W1" s="281"/>
      <c r="X1" s="281"/>
      <c r="Y1" s="281"/>
      <c r="Z1" s="281"/>
    </row>
    <row r="2" spans="1:28" ht="15">
      <c r="A2" s="139"/>
      <c r="B2" s="139"/>
      <c r="C2" s="139"/>
      <c r="D2" s="286"/>
      <c r="E2" s="139"/>
      <c r="F2" s="139"/>
      <c r="G2" s="140"/>
      <c r="H2" s="141"/>
      <c r="I2" s="142"/>
      <c r="J2" s="287">
        <v>2014</v>
      </c>
      <c r="K2" s="287">
        <v>2015</v>
      </c>
      <c r="L2" s="287">
        <v>2016</v>
      </c>
      <c r="M2" s="287">
        <v>2017</v>
      </c>
      <c r="N2" s="287">
        <v>2018</v>
      </c>
      <c r="O2" s="288">
        <v>2019</v>
      </c>
      <c r="P2" s="288">
        <v>2020</v>
      </c>
      <c r="Q2" s="288">
        <v>2021</v>
      </c>
      <c r="R2" s="288">
        <v>2022</v>
      </c>
      <c r="S2" s="288">
        <v>2023</v>
      </c>
      <c r="T2" s="288">
        <v>2024</v>
      </c>
      <c r="U2" s="288">
        <v>2025</v>
      </c>
      <c r="V2" s="288">
        <v>2026</v>
      </c>
      <c r="W2" s="288">
        <v>2027</v>
      </c>
      <c r="X2" s="288">
        <v>2028</v>
      </c>
      <c r="Y2" s="288">
        <v>2029</v>
      </c>
      <c r="Z2" s="12">
        <v>2030</v>
      </c>
      <c r="AA2" s="18" t="s">
        <v>40</v>
      </c>
    </row>
    <row r="3" spans="1:28" ht="72.75" customHeight="1">
      <c r="A3" s="289" t="s">
        <v>13</v>
      </c>
      <c r="B3" s="290"/>
      <c r="C3" s="291" t="s">
        <v>41</v>
      </c>
      <c r="D3" s="13" t="s">
        <v>169</v>
      </c>
      <c r="E3" s="13" t="s">
        <v>1493</v>
      </c>
      <c r="F3" s="13" t="s">
        <v>1494</v>
      </c>
      <c r="G3" s="292" t="s">
        <v>42</v>
      </c>
      <c r="H3" s="13" t="s">
        <v>43</v>
      </c>
      <c r="I3" s="14" t="s">
        <v>44</v>
      </c>
      <c r="J3" s="15">
        <v>37564</v>
      </c>
      <c r="K3" s="15">
        <v>31668</v>
      </c>
      <c r="L3" s="15">
        <v>37151</v>
      </c>
      <c r="M3" s="15">
        <v>19082</v>
      </c>
      <c r="N3" s="15">
        <v>26203</v>
      </c>
      <c r="O3" s="15">
        <v>26203</v>
      </c>
      <c r="P3" s="15">
        <v>25000</v>
      </c>
      <c r="Q3" s="15">
        <f>+N3-2000</f>
        <v>24203</v>
      </c>
      <c r="R3" s="15">
        <f t="shared" ref="R3:Y3" si="0">+Q3-2000</f>
        <v>22203</v>
      </c>
      <c r="S3" s="15">
        <f t="shared" si="0"/>
        <v>20203</v>
      </c>
      <c r="T3" s="15">
        <f t="shared" si="0"/>
        <v>18203</v>
      </c>
      <c r="U3" s="15">
        <f t="shared" si="0"/>
        <v>16203</v>
      </c>
      <c r="V3" s="15">
        <f t="shared" si="0"/>
        <v>14203</v>
      </c>
      <c r="W3" s="15">
        <f t="shared" si="0"/>
        <v>12203</v>
      </c>
      <c r="X3" s="15">
        <f t="shared" si="0"/>
        <v>10203</v>
      </c>
      <c r="Y3" s="15">
        <f t="shared" si="0"/>
        <v>8203</v>
      </c>
      <c r="Z3" s="17">
        <f>+Y3-2000</f>
        <v>6203</v>
      </c>
      <c r="AA3" s="18" t="s">
        <v>45</v>
      </c>
    </row>
    <row r="4" spans="1:28" ht="49.5" customHeight="1">
      <c r="A4" s="289"/>
      <c r="B4" s="290"/>
      <c r="C4" s="291"/>
      <c r="D4" s="13" t="s">
        <v>1495</v>
      </c>
      <c r="E4" s="13" t="s">
        <v>170</v>
      </c>
      <c r="F4" s="13" t="s">
        <v>1498</v>
      </c>
      <c r="G4" s="292" t="s">
        <v>46</v>
      </c>
      <c r="H4" s="13" t="s">
        <v>46</v>
      </c>
      <c r="I4" s="14" t="s">
        <v>44</v>
      </c>
      <c r="J4" s="14">
        <v>100</v>
      </c>
      <c r="K4" s="14">
        <v>100</v>
      </c>
      <c r="L4" s="14">
        <v>110</v>
      </c>
      <c r="M4" s="14">
        <v>120</v>
      </c>
      <c r="N4" s="14">
        <v>120</v>
      </c>
      <c r="O4" s="14">
        <f>+N4+120</f>
        <v>240</v>
      </c>
      <c r="P4" s="15">
        <v>2300</v>
      </c>
      <c r="Q4" s="15">
        <v>2300</v>
      </c>
      <c r="R4" s="15">
        <v>2300</v>
      </c>
      <c r="S4" s="15">
        <v>2300</v>
      </c>
      <c r="T4" s="15">
        <v>2300</v>
      </c>
      <c r="U4" s="15">
        <v>2300</v>
      </c>
      <c r="V4" s="15">
        <v>2300</v>
      </c>
      <c r="W4" s="15">
        <v>2300</v>
      </c>
      <c r="X4" s="15">
        <v>2300</v>
      </c>
      <c r="Y4" s="15">
        <v>2300</v>
      </c>
      <c r="Z4" s="17">
        <f>2300*11</f>
        <v>25300</v>
      </c>
      <c r="AA4" s="18" t="s">
        <v>47</v>
      </c>
      <c r="AB4" s="18" t="s">
        <v>48</v>
      </c>
    </row>
    <row r="5" spans="1:28" ht="134.25" customHeight="1">
      <c r="A5" s="289"/>
      <c r="B5" s="290"/>
      <c r="C5" s="291"/>
      <c r="D5" s="13" t="s">
        <v>276</v>
      </c>
      <c r="E5" s="13" t="s">
        <v>1496</v>
      </c>
      <c r="F5" s="13" t="s">
        <v>1497</v>
      </c>
      <c r="G5" s="292" t="s">
        <v>46</v>
      </c>
      <c r="H5" s="13" t="s">
        <v>46</v>
      </c>
      <c r="I5" s="14" t="s">
        <v>44</v>
      </c>
      <c r="J5" s="14" t="s">
        <v>201</v>
      </c>
      <c r="K5" s="14" t="s">
        <v>201</v>
      </c>
      <c r="L5" s="14" t="s">
        <v>201</v>
      </c>
      <c r="M5" s="116">
        <v>13257305.779999999</v>
      </c>
      <c r="N5" s="116">
        <v>0</v>
      </c>
      <c r="O5" s="16">
        <f>27683439.75-M5</f>
        <v>14426133.970000001</v>
      </c>
      <c r="P5" s="16">
        <v>0</v>
      </c>
      <c r="Q5" s="16">
        <v>0</v>
      </c>
      <c r="R5" s="16">
        <f>+Z5-M5</f>
        <v>21742694.219999999</v>
      </c>
      <c r="S5" s="16">
        <v>0</v>
      </c>
      <c r="T5" s="16">
        <v>0</v>
      </c>
      <c r="U5" s="15">
        <v>0</v>
      </c>
      <c r="V5" s="15">
        <v>0</v>
      </c>
      <c r="W5" s="15">
        <v>0</v>
      </c>
      <c r="X5" s="15">
        <v>0</v>
      </c>
      <c r="Y5" s="15">
        <v>0</v>
      </c>
      <c r="Z5" s="17">
        <v>35000000</v>
      </c>
      <c r="AA5" s="18" t="s">
        <v>483</v>
      </c>
    </row>
    <row r="6" spans="1:28" ht="85.5">
      <c r="A6" s="289"/>
      <c r="B6" s="290"/>
      <c r="C6" s="291"/>
      <c r="D6" s="13" t="s">
        <v>1502</v>
      </c>
      <c r="E6" s="13" t="s">
        <v>1499</v>
      </c>
      <c r="F6" s="13" t="s">
        <v>1500</v>
      </c>
      <c r="G6" s="292" t="s">
        <v>46</v>
      </c>
      <c r="H6" s="13" t="s">
        <v>46</v>
      </c>
      <c r="I6" s="14" t="s">
        <v>44</v>
      </c>
      <c r="J6" s="15">
        <f>254664.32+8035.66</f>
        <v>262699.98</v>
      </c>
      <c r="K6" s="15">
        <f>45000+6324.92+J6</f>
        <v>314024.89999999997</v>
      </c>
      <c r="L6" s="15">
        <f>327558.35+67539.47+K6</f>
        <v>709122.72</v>
      </c>
      <c r="M6" s="15">
        <f>771592.31+155451.01+L6</f>
        <v>1636166.04</v>
      </c>
      <c r="N6" s="15">
        <f>520488.03+203349.44+M6</f>
        <v>2360003.5099999998</v>
      </c>
      <c r="O6" s="15">
        <f>202666.57+10938.42+N6</f>
        <v>2573608.5</v>
      </c>
      <c r="P6" s="117">
        <v>454545.45454545453</v>
      </c>
      <c r="Q6" s="117">
        <v>454545.45454545453</v>
      </c>
      <c r="R6" s="117">
        <v>454545.45454545453</v>
      </c>
      <c r="S6" s="117">
        <v>454545.45454545453</v>
      </c>
      <c r="T6" s="117">
        <v>454545.45454545453</v>
      </c>
      <c r="U6" s="117">
        <v>454545.45454545453</v>
      </c>
      <c r="V6" s="117">
        <v>454545.45454545453</v>
      </c>
      <c r="W6" s="117">
        <v>454545.45454545453</v>
      </c>
      <c r="X6" s="117">
        <v>454545.45454545453</v>
      </c>
      <c r="Y6" s="117">
        <v>454545.45454545453</v>
      </c>
      <c r="Z6" s="15">
        <v>5000000</v>
      </c>
      <c r="AA6" s="18" t="s">
        <v>132</v>
      </c>
      <c r="AB6" s="293">
        <f>+Z6/11</f>
        <v>454545.45454545453</v>
      </c>
    </row>
    <row r="7" spans="1:28" ht="85.5">
      <c r="A7" s="289"/>
      <c r="B7" s="290"/>
      <c r="C7" s="291"/>
      <c r="D7" s="13" t="s">
        <v>277</v>
      </c>
      <c r="E7" s="13" t="s">
        <v>1501</v>
      </c>
      <c r="F7" s="13" t="s">
        <v>1503</v>
      </c>
      <c r="G7" s="292" t="s">
        <v>46</v>
      </c>
      <c r="H7" s="13" t="s">
        <v>46</v>
      </c>
      <c r="I7" s="14" t="s">
        <v>44</v>
      </c>
      <c r="J7" s="15">
        <f>427.76</f>
        <v>427.76</v>
      </c>
      <c r="K7" s="15">
        <f t="shared" ref="K7:L7" si="1">427.76</f>
        <v>427.76</v>
      </c>
      <c r="L7" s="15">
        <f t="shared" si="1"/>
        <v>427.76</v>
      </c>
      <c r="M7" s="15">
        <f>427.76</f>
        <v>427.76</v>
      </c>
      <c r="N7" s="15">
        <f>1003.04+M7</f>
        <v>1430.8</v>
      </c>
      <c r="O7" s="19">
        <f>+N7</f>
        <v>1430.8</v>
      </c>
      <c r="P7" s="19">
        <v>4400</v>
      </c>
      <c r="Q7" s="19">
        <v>4400</v>
      </c>
      <c r="R7" s="19">
        <v>4400</v>
      </c>
      <c r="S7" s="19">
        <v>4400</v>
      </c>
      <c r="T7" s="19">
        <v>4400</v>
      </c>
      <c r="U7" s="19">
        <v>4400</v>
      </c>
      <c r="V7" s="19">
        <v>4400</v>
      </c>
      <c r="W7" s="19">
        <v>4400</v>
      </c>
      <c r="X7" s="19">
        <v>4400</v>
      </c>
      <c r="Y7" s="19">
        <v>4400</v>
      </c>
      <c r="Z7" s="15">
        <v>50000</v>
      </c>
    </row>
    <row r="8" spans="1:28" ht="71.25">
      <c r="A8" s="289"/>
      <c r="B8" s="290"/>
      <c r="C8" s="291"/>
      <c r="D8" s="13" t="s">
        <v>278</v>
      </c>
      <c r="E8" s="13" t="s">
        <v>1505</v>
      </c>
      <c r="F8" s="13" t="s">
        <v>1506</v>
      </c>
      <c r="G8" s="292" t="s">
        <v>50</v>
      </c>
      <c r="H8" s="13" t="s">
        <v>51</v>
      </c>
      <c r="I8" s="14" t="s">
        <v>44</v>
      </c>
      <c r="J8" s="17">
        <f>5324600.48+1808845.27+433.36</f>
        <v>7133879.1100000003</v>
      </c>
      <c r="K8" s="17">
        <f>1354485.1+391039.82+34.53+J8</f>
        <v>8879438.5600000005</v>
      </c>
      <c r="L8" s="17">
        <f>466+K8</f>
        <v>8879904.5600000005</v>
      </c>
      <c r="M8" s="17">
        <f>104.02+L8</f>
        <v>8880008.5800000001</v>
      </c>
      <c r="N8" s="17">
        <f>868927.84+10.76+M8</f>
        <v>9748947.1799999997</v>
      </c>
      <c r="O8" s="17">
        <f>1264.82+N8</f>
        <v>9750212</v>
      </c>
      <c r="P8" s="294"/>
      <c r="Q8" s="294"/>
      <c r="R8" s="294">
        <v>100000</v>
      </c>
      <c r="S8" s="294"/>
      <c r="T8" s="294"/>
      <c r="U8" s="294">
        <v>500000</v>
      </c>
      <c r="V8" s="294"/>
      <c r="W8" s="14"/>
      <c r="X8" s="14"/>
      <c r="Y8" s="14"/>
      <c r="Z8" s="294" t="s">
        <v>1504</v>
      </c>
      <c r="AA8" s="18" t="s">
        <v>53</v>
      </c>
    </row>
    <row r="9" spans="1:28" ht="163.5" customHeight="1">
      <c r="A9" s="289"/>
      <c r="B9" s="290"/>
      <c r="C9" s="291"/>
      <c r="D9" s="13" t="s">
        <v>279</v>
      </c>
      <c r="E9" s="13" t="s">
        <v>1510</v>
      </c>
      <c r="F9" s="13" t="s">
        <v>1507</v>
      </c>
      <c r="G9" s="292" t="s">
        <v>54</v>
      </c>
      <c r="H9" s="13" t="s">
        <v>55</v>
      </c>
      <c r="I9" s="14" t="s">
        <v>49</v>
      </c>
      <c r="J9" s="14">
        <v>5</v>
      </c>
      <c r="K9" s="14">
        <v>1</v>
      </c>
      <c r="L9" s="14">
        <v>1</v>
      </c>
      <c r="M9" s="16">
        <v>0</v>
      </c>
      <c r="N9" s="14">
        <v>1</v>
      </c>
      <c r="O9" s="16">
        <v>0</v>
      </c>
      <c r="P9" s="16">
        <v>0</v>
      </c>
      <c r="Q9" s="14">
        <v>1</v>
      </c>
      <c r="R9" s="14">
        <v>1</v>
      </c>
      <c r="S9" s="14">
        <v>1</v>
      </c>
      <c r="T9" s="14">
        <v>1</v>
      </c>
      <c r="U9" s="14">
        <v>1</v>
      </c>
      <c r="V9" s="14">
        <v>1</v>
      </c>
      <c r="W9" s="14">
        <v>1</v>
      </c>
      <c r="X9" s="14">
        <v>1</v>
      </c>
      <c r="Y9" s="14">
        <v>2</v>
      </c>
      <c r="Z9" s="14">
        <v>20</v>
      </c>
    </row>
    <row r="10" spans="1:28" ht="57">
      <c r="A10" s="289"/>
      <c r="B10" s="290"/>
      <c r="C10" s="291"/>
      <c r="D10" s="13" t="s">
        <v>1592</v>
      </c>
      <c r="E10" s="13" t="s">
        <v>1509</v>
      </c>
      <c r="F10" s="13" t="s">
        <v>1508</v>
      </c>
      <c r="G10" s="292" t="s">
        <v>51</v>
      </c>
      <c r="H10" s="13" t="s">
        <v>51</v>
      </c>
      <c r="I10" s="14" t="s">
        <v>44</v>
      </c>
      <c r="J10" s="19">
        <v>0</v>
      </c>
      <c r="K10" s="19">
        <v>0</v>
      </c>
      <c r="L10" s="15">
        <v>2555290.609007996</v>
      </c>
      <c r="M10" s="19">
        <v>0</v>
      </c>
      <c r="N10" s="19">
        <v>0</v>
      </c>
      <c r="O10" s="19">
        <v>0</v>
      </c>
      <c r="P10" s="19">
        <v>0</v>
      </c>
      <c r="Q10" s="19">
        <v>0</v>
      </c>
      <c r="R10" s="19">
        <v>0</v>
      </c>
      <c r="S10" s="19">
        <v>0</v>
      </c>
      <c r="T10" s="116">
        <v>3000000</v>
      </c>
      <c r="U10" s="19">
        <v>0</v>
      </c>
      <c r="V10" s="19">
        <v>0</v>
      </c>
      <c r="W10" s="19">
        <v>0</v>
      </c>
      <c r="X10" s="19">
        <v>0</v>
      </c>
      <c r="Y10" s="19">
        <v>0</v>
      </c>
      <c r="Z10" s="116">
        <v>4500000</v>
      </c>
      <c r="AA10" s="18" t="s">
        <v>56</v>
      </c>
    </row>
    <row r="11" spans="1:28" ht="99.75">
      <c r="A11" s="289"/>
      <c r="B11" s="290"/>
      <c r="C11" s="291"/>
      <c r="D11" s="13" t="s">
        <v>1513</v>
      </c>
      <c r="E11" s="13" t="s">
        <v>1511</v>
      </c>
      <c r="F11" s="13" t="s">
        <v>1512</v>
      </c>
      <c r="G11" s="292" t="s">
        <v>46</v>
      </c>
      <c r="H11" s="13" t="s">
        <v>134</v>
      </c>
      <c r="I11" s="14" t="s">
        <v>44</v>
      </c>
      <c r="J11" s="19">
        <v>0</v>
      </c>
      <c r="K11" s="17">
        <v>332098.69</v>
      </c>
      <c r="L11" s="19">
        <v>0</v>
      </c>
      <c r="M11" s="19">
        <v>0</v>
      </c>
      <c r="N11" s="19">
        <v>0</v>
      </c>
      <c r="O11" s="19">
        <v>0</v>
      </c>
      <c r="P11" s="19">
        <v>0</v>
      </c>
      <c r="Q11" s="17">
        <v>316790.13099999999</v>
      </c>
      <c r="R11" s="17">
        <v>316790.13099999999</v>
      </c>
      <c r="S11" s="17">
        <v>316790.13099999999</v>
      </c>
      <c r="T11" s="17">
        <v>316790.13099999999</v>
      </c>
      <c r="U11" s="17">
        <v>316790.13099999999</v>
      </c>
      <c r="V11" s="17">
        <v>316790.13099999999</v>
      </c>
      <c r="W11" s="17">
        <v>316790.13099999999</v>
      </c>
      <c r="X11" s="17">
        <v>316790.13099999999</v>
      </c>
      <c r="Y11" s="17">
        <v>316790.13099999999</v>
      </c>
      <c r="Z11" s="17">
        <v>3500000</v>
      </c>
      <c r="AA11" s="18" t="s">
        <v>133</v>
      </c>
    </row>
    <row r="12" spans="1:28" ht="85.5" hidden="1">
      <c r="A12" s="289"/>
      <c r="B12" s="290"/>
      <c r="C12" s="291"/>
      <c r="D12" s="13" t="s">
        <v>21</v>
      </c>
      <c r="E12" s="13" t="s">
        <v>57</v>
      </c>
      <c r="F12" s="13" t="s">
        <v>58</v>
      </c>
      <c r="G12" s="292" t="s">
        <v>51</v>
      </c>
      <c r="H12" s="13" t="s">
        <v>51</v>
      </c>
      <c r="I12" s="14" t="s">
        <v>49</v>
      </c>
      <c r="J12" s="14"/>
      <c r="K12" s="14"/>
      <c r="L12" s="14"/>
      <c r="M12" s="14"/>
      <c r="N12" s="14"/>
      <c r="O12" s="14"/>
      <c r="P12" s="14"/>
      <c r="Q12" s="14"/>
      <c r="R12" s="14"/>
      <c r="S12" s="14"/>
      <c r="T12" s="14"/>
      <c r="U12" s="14"/>
      <c r="V12" s="14"/>
      <c r="W12" s="14"/>
      <c r="X12" s="14"/>
      <c r="Y12" s="14"/>
      <c r="Z12" s="14"/>
    </row>
    <row r="13" spans="1:28" ht="60.75" customHeight="1">
      <c r="A13" s="289"/>
      <c r="B13" s="295"/>
      <c r="C13" s="295" t="s">
        <v>59</v>
      </c>
      <c r="D13" s="20" t="s">
        <v>22</v>
      </c>
      <c r="E13" s="20" t="s">
        <v>190</v>
      </c>
      <c r="F13" s="20" t="s">
        <v>192</v>
      </c>
      <c r="G13" s="296" t="s">
        <v>191</v>
      </c>
      <c r="H13" s="20" t="s">
        <v>60</v>
      </c>
      <c r="I13" s="297" t="s">
        <v>61</v>
      </c>
      <c r="J13" s="297">
        <v>25</v>
      </c>
      <c r="K13" s="297">
        <v>25</v>
      </c>
      <c r="L13" s="297">
        <v>22</v>
      </c>
      <c r="M13" s="297">
        <v>25</v>
      </c>
      <c r="N13" s="297">
        <v>24</v>
      </c>
      <c r="O13" s="297">
        <v>22</v>
      </c>
      <c r="P13" s="297">
        <v>22</v>
      </c>
      <c r="Q13" s="297">
        <v>21</v>
      </c>
      <c r="R13" s="297">
        <v>20</v>
      </c>
      <c r="S13" s="297">
        <v>19</v>
      </c>
      <c r="T13" s="297">
        <v>19</v>
      </c>
      <c r="U13" s="297"/>
      <c r="V13" s="297"/>
      <c r="W13" s="297"/>
      <c r="X13" s="297"/>
      <c r="Y13" s="297"/>
      <c r="Z13" s="297">
        <v>15</v>
      </c>
      <c r="AA13" s="18" t="s">
        <v>62</v>
      </c>
    </row>
    <row r="14" spans="1:28" ht="42.75">
      <c r="A14" s="289"/>
      <c r="B14" s="298"/>
      <c r="C14" s="298"/>
      <c r="D14" s="20" t="s">
        <v>193</v>
      </c>
      <c r="E14" s="20" t="s">
        <v>194</v>
      </c>
      <c r="F14" s="20" t="s">
        <v>172</v>
      </c>
      <c r="G14" s="296" t="s">
        <v>195</v>
      </c>
      <c r="H14" s="20" t="s">
        <v>171</v>
      </c>
      <c r="I14" s="297" t="s">
        <v>52</v>
      </c>
      <c r="J14" s="299">
        <f>493.5/506.4*100</f>
        <v>97.452606635071092</v>
      </c>
      <c r="K14" s="299">
        <f>495.3/507.7*100</f>
        <v>97.557612763442975</v>
      </c>
      <c r="L14" s="299">
        <f>500.1/515.4*100</f>
        <v>97.031431897555308</v>
      </c>
      <c r="M14" s="299">
        <f>505.1/516.9*100</f>
        <v>97.717159992261571</v>
      </c>
      <c r="N14" s="299">
        <f>513.9/527*100</f>
        <v>97.514231499051235</v>
      </c>
      <c r="O14" s="297">
        <v>97.8</v>
      </c>
      <c r="P14" s="297">
        <v>97.9</v>
      </c>
      <c r="Q14" s="297">
        <v>98.2</v>
      </c>
      <c r="R14" s="297">
        <v>98.5</v>
      </c>
      <c r="S14" s="297">
        <v>98.8</v>
      </c>
      <c r="T14" s="297">
        <v>98.9</v>
      </c>
      <c r="U14" s="297"/>
      <c r="V14" s="297"/>
      <c r="W14" s="297"/>
      <c r="X14" s="297"/>
      <c r="Y14" s="297"/>
      <c r="Z14" s="297">
        <v>100</v>
      </c>
    </row>
    <row r="15" spans="1:28" ht="71.25">
      <c r="A15" s="289"/>
      <c r="B15" s="298"/>
      <c r="C15" s="298"/>
      <c r="D15" s="20" t="s">
        <v>280</v>
      </c>
      <c r="E15" s="20" t="s">
        <v>63</v>
      </c>
      <c r="F15" s="20" t="s">
        <v>64</v>
      </c>
      <c r="G15" s="296" t="s">
        <v>196</v>
      </c>
      <c r="H15" s="20" t="s">
        <v>60</v>
      </c>
      <c r="I15" s="297" t="s">
        <v>173</v>
      </c>
      <c r="J15" s="300">
        <v>3</v>
      </c>
      <c r="K15" s="300">
        <v>3</v>
      </c>
      <c r="L15" s="300">
        <v>2.9</v>
      </c>
      <c r="M15" s="300">
        <v>3</v>
      </c>
      <c r="N15" s="300">
        <v>2.8</v>
      </c>
      <c r="O15" s="300">
        <v>3</v>
      </c>
      <c r="P15" s="300">
        <v>2.8</v>
      </c>
      <c r="Q15" s="300">
        <v>3.5</v>
      </c>
      <c r="R15" s="300">
        <v>5</v>
      </c>
      <c r="S15" s="300">
        <v>6</v>
      </c>
      <c r="T15" s="300">
        <v>7</v>
      </c>
      <c r="U15" s="300"/>
      <c r="V15" s="300"/>
      <c r="W15" s="300"/>
      <c r="X15" s="300"/>
      <c r="Y15" s="300"/>
      <c r="Z15" s="300">
        <v>12</v>
      </c>
    </row>
    <row r="16" spans="1:28" ht="75">
      <c r="A16" s="289"/>
      <c r="B16" s="298"/>
      <c r="C16" s="298"/>
      <c r="D16" s="20" t="s">
        <v>281</v>
      </c>
      <c r="E16" s="20" t="s">
        <v>66</v>
      </c>
      <c r="F16" s="20" t="s">
        <v>199</v>
      </c>
      <c r="G16" s="301" t="s">
        <v>67</v>
      </c>
      <c r="H16" s="20" t="s">
        <v>68</v>
      </c>
      <c r="I16" s="297" t="s">
        <v>69</v>
      </c>
      <c r="J16" s="302">
        <v>10</v>
      </c>
      <c r="K16" s="302">
        <v>10</v>
      </c>
      <c r="L16" s="302">
        <v>11</v>
      </c>
      <c r="M16" s="302">
        <v>12</v>
      </c>
      <c r="N16" s="303">
        <v>12.73</v>
      </c>
      <c r="O16" s="303">
        <v>12.73</v>
      </c>
      <c r="P16" s="304">
        <f>+N16+1.12</f>
        <v>13.850000000000001</v>
      </c>
      <c r="Q16" s="304">
        <f>P16+1.12</f>
        <v>14.970000000000002</v>
      </c>
      <c r="R16" s="305">
        <f>+Q16+1.12</f>
        <v>16.090000000000003</v>
      </c>
      <c r="S16" s="305">
        <f>+R16+1.12</f>
        <v>17.210000000000004</v>
      </c>
      <c r="T16" s="305">
        <f>+S16+1.12</f>
        <v>18.330000000000005</v>
      </c>
      <c r="U16" s="297"/>
      <c r="V16" s="297"/>
      <c r="W16" s="297"/>
      <c r="X16" s="297"/>
      <c r="Y16" s="297"/>
      <c r="Z16" s="306">
        <v>25</v>
      </c>
    </row>
    <row r="17" spans="1:27" ht="71.25">
      <c r="A17" s="289"/>
      <c r="B17" s="298"/>
      <c r="C17" s="298"/>
      <c r="D17" s="20" t="s">
        <v>282</v>
      </c>
      <c r="E17" s="20" t="s">
        <v>70</v>
      </c>
      <c r="F17" s="20" t="s">
        <v>199</v>
      </c>
      <c r="G17" s="307" t="s">
        <v>67</v>
      </c>
      <c r="H17" s="20" t="s">
        <v>68</v>
      </c>
      <c r="I17" s="297" t="s">
        <v>69</v>
      </c>
      <c r="J17" s="303">
        <v>0.8</v>
      </c>
      <c r="K17" s="303">
        <v>0.9</v>
      </c>
      <c r="L17" s="303">
        <v>1</v>
      </c>
      <c r="M17" s="303">
        <v>1</v>
      </c>
      <c r="N17" s="303">
        <v>1.05</v>
      </c>
      <c r="O17" s="308">
        <v>1.05</v>
      </c>
      <c r="P17" s="303">
        <f>+N17+0.04</f>
        <v>1.0900000000000001</v>
      </c>
      <c r="Q17" s="303">
        <f>+P17+0.04</f>
        <v>1.1300000000000001</v>
      </c>
      <c r="R17" s="303">
        <f>+Q17+0.04</f>
        <v>1.1700000000000002</v>
      </c>
      <c r="S17" s="303">
        <f>+R17+0.04</f>
        <v>1.2100000000000002</v>
      </c>
      <c r="T17" s="303">
        <f>+S17+0.04</f>
        <v>1.2500000000000002</v>
      </c>
      <c r="U17" s="297"/>
      <c r="V17" s="297"/>
      <c r="W17" s="297"/>
      <c r="X17" s="297"/>
      <c r="Y17" s="297"/>
      <c r="Z17" s="308">
        <v>1.5</v>
      </c>
    </row>
    <row r="18" spans="1:27" ht="57">
      <c r="A18" s="289"/>
      <c r="B18" s="298"/>
      <c r="C18" s="298"/>
      <c r="D18" s="20" t="s">
        <v>1593</v>
      </c>
      <c r="E18" s="20" t="s">
        <v>71</v>
      </c>
      <c r="F18" s="20" t="s">
        <v>72</v>
      </c>
      <c r="G18" s="307" t="s">
        <v>73</v>
      </c>
      <c r="H18" s="20" t="s">
        <v>60</v>
      </c>
      <c r="I18" s="297" t="s">
        <v>74</v>
      </c>
      <c r="J18" s="297">
        <v>29.2</v>
      </c>
      <c r="K18" s="297">
        <v>24.5</v>
      </c>
      <c r="L18" s="297" t="s">
        <v>75</v>
      </c>
      <c r="M18" s="297">
        <v>4.2</v>
      </c>
      <c r="N18" s="297">
        <v>3.6</v>
      </c>
      <c r="O18" s="297">
        <v>4</v>
      </c>
      <c r="P18" s="297">
        <v>4.5</v>
      </c>
      <c r="Q18" s="297">
        <f>+N18+2.64</f>
        <v>6.24</v>
      </c>
      <c r="R18" s="297">
        <f>+Q18+2.64</f>
        <v>8.8800000000000008</v>
      </c>
      <c r="S18" s="297">
        <f>+R18+2.64</f>
        <v>11.520000000000001</v>
      </c>
      <c r="T18" s="297">
        <f>+S18+2.64</f>
        <v>14.160000000000002</v>
      </c>
      <c r="U18" s="297"/>
      <c r="V18" s="297"/>
      <c r="W18" s="297"/>
      <c r="X18" s="297"/>
      <c r="Y18" s="297"/>
      <c r="Z18" s="297">
        <v>29</v>
      </c>
    </row>
    <row r="19" spans="1:27" ht="57">
      <c r="A19" s="289"/>
      <c r="B19" s="298"/>
      <c r="C19" s="298"/>
      <c r="D19" s="20" t="s">
        <v>1594</v>
      </c>
      <c r="E19" s="20" t="s">
        <v>76</v>
      </c>
      <c r="F19" s="20" t="s">
        <v>77</v>
      </c>
      <c r="G19" s="307" t="s">
        <v>73</v>
      </c>
      <c r="H19" s="20" t="s">
        <v>60</v>
      </c>
      <c r="I19" s="297" t="s">
        <v>74</v>
      </c>
      <c r="J19" s="297">
        <v>0.1</v>
      </c>
      <c r="K19" s="297">
        <v>0.1</v>
      </c>
      <c r="L19" s="297">
        <v>0.1</v>
      </c>
      <c r="M19" s="297">
        <v>0.4</v>
      </c>
      <c r="N19" s="297">
        <v>0.4</v>
      </c>
      <c r="O19" s="297">
        <v>0.4</v>
      </c>
      <c r="P19" s="297">
        <v>0.45</v>
      </c>
      <c r="Q19" s="297">
        <f>+N19+0.32</f>
        <v>0.72</v>
      </c>
      <c r="R19" s="297">
        <f>+Q19+0.32</f>
        <v>1.04</v>
      </c>
      <c r="S19" s="297">
        <f>+R19+0.32</f>
        <v>1.36</v>
      </c>
      <c r="T19" s="297">
        <f>+S19+0.32</f>
        <v>1.6800000000000002</v>
      </c>
      <c r="U19" s="297"/>
      <c r="V19" s="297"/>
      <c r="W19" s="297"/>
      <c r="X19" s="297"/>
      <c r="Y19" s="297"/>
      <c r="Z19" s="297">
        <v>2.8</v>
      </c>
      <c r="AA19" s="18" t="s">
        <v>78</v>
      </c>
    </row>
    <row r="20" spans="1:27" ht="42.75">
      <c r="A20" s="289"/>
      <c r="B20" s="298"/>
      <c r="C20" s="298"/>
      <c r="D20" s="20" t="s">
        <v>283</v>
      </c>
      <c r="E20" s="20" t="s">
        <v>174</v>
      </c>
      <c r="F20" s="20" t="s">
        <v>175</v>
      </c>
      <c r="G20" s="307" t="s">
        <v>79</v>
      </c>
      <c r="H20" s="20" t="s">
        <v>79</v>
      </c>
      <c r="I20" s="297" t="s">
        <v>44</v>
      </c>
      <c r="J20" s="309">
        <v>624258.83000000007</v>
      </c>
      <c r="K20" s="309">
        <v>624258.83000000007</v>
      </c>
      <c r="L20" s="309">
        <v>624258.83000000007</v>
      </c>
      <c r="M20" s="309">
        <v>624258.83000000007</v>
      </c>
      <c r="N20" s="309">
        <v>624258.83000000007</v>
      </c>
      <c r="O20" s="310">
        <v>655000</v>
      </c>
      <c r="P20" s="311">
        <f>+L20+52340</f>
        <v>676598.83000000007</v>
      </c>
      <c r="Q20" s="310">
        <f>+P20+52340</f>
        <v>728938.83000000007</v>
      </c>
      <c r="R20" s="310">
        <f>+Q20+52340</f>
        <v>781278.83000000007</v>
      </c>
      <c r="S20" s="310">
        <f>+R20+52340</f>
        <v>833618.83000000007</v>
      </c>
      <c r="T20" s="310">
        <f>+S20+52340</f>
        <v>885958.83000000007</v>
      </c>
      <c r="U20" s="297"/>
      <c r="V20" s="297"/>
      <c r="W20" s="297"/>
      <c r="X20" s="297"/>
      <c r="Y20" s="297"/>
      <c r="Z20" s="309">
        <v>1200000</v>
      </c>
    </row>
    <row r="21" spans="1:27" ht="42.75">
      <c r="A21" s="289"/>
      <c r="B21" s="298"/>
      <c r="C21" s="298"/>
      <c r="D21" s="20" t="s">
        <v>181</v>
      </c>
      <c r="E21" s="20" t="s">
        <v>179</v>
      </c>
      <c r="F21" s="20" t="s">
        <v>180</v>
      </c>
      <c r="G21" s="307" t="s">
        <v>79</v>
      </c>
      <c r="H21" s="20" t="s">
        <v>79</v>
      </c>
      <c r="I21" s="297" t="s">
        <v>69</v>
      </c>
      <c r="J21" s="297">
        <v>182</v>
      </c>
      <c r="K21" s="297">
        <v>166.7</v>
      </c>
      <c r="L21" s="312">
        <v>1147.56</v>
      </c>
      <c r="M21" s="312">
        <v>1001.48</v>
      </c>
      <c r="N21" s="297">
        <v>697.56</v>
      </c>
      <c r="O21" s="297">
        <v>419.35</v>
      </c>
      <c r="P21" s="297">
        <f>+O21+98</f>
        <v>517.35</v>
      </c>
      <c r="Q21" s="297">
        <f>+P21+98</f>
        <v>615.35</v>
      </c>
      <c r="R21" s="297">
        <f>+Q21+98</f>
        <v>713.35</v>
      </c>
      <c r="S21" s="297">
        <f>+R21+98</f>
        <v>811.35</v>
      </c>
      <c r="T21" s="313">
        <f>+S21+98</f>
        <v>909.35</v>
      </c>
      <c r="U21" s="297"/>
      <c r="V21" s="297"/>
      <c r="W21" s="297"/>
      <c r="X21" s="297"/>
      <c r="Y21" s="297"/>
      <c r="Z21" s="312">
        <v>1500</v>
      </c>
    </row>
    <row r="22" spans="1:27" ht="57">
      <c r="A22" s="289"/>
      <c r="B22" s="298"/>
      <c r="C22" s="298"/>
      <c r="D22" s="20" t="s">
        <v>1595</v>
      </c>
      <c r="E22" s="20" t="s">
        <v>80</v>
      </c>
      <c r="F22" s="20" t="s">
        <v>81</v>
      </c>
      <c r="G22" s="307" t="s">
        <v>73</v>
      </c>
      <c r="H22" s="20" t="s">
        <v>60</v>
      </c>
      <c r="I22" s="297" t="s">
        <v>74</v>
      </c>
      <c r="J22" s="297">
        <v>1.2</v>
      </c>
      <c r="K22" s="297">
        <v>1.4</v>
      </c>
      <c r="L22" s="297">
        <v>2.7</v>
      </c>
      <c r="M22" s="297">
        <v>2</v>
      </c>
      <c r="N22" s="297">
        <v>1.6</v>
      </c>
      <c r="O22" s="297">
        <v>1.6</v>
      </c>
      <c r="P22" s="297">
        <f>+N22+0.26</f>
        <v>1.86</v>
      </c>
      <c r="Q22" s="297">
        <f>+P22+0.26</f>
        <v>2.12</v>
      </c>
      <c r="R22" s="297">
        <f>+Q22+0.26</f>
        <v>2.38</v>
      </c>
      <c r="S22" s="297">
        <f>+R22+0.26</f>
        <v>2.6399999999999997</v>
      </c>
      <c r="T22" s="297">
        <f>+S22+0.26</f>
        <v>2.8999999999999995</v>
      </c>
      <c r="U22" s="297"/>
      <c r="V22" s="297"/>
      <c r="W22" s="297"/>
      <c r="X22" s="297"/>
      <c r="Y22" s="297"/>
      <c r="Z22" s="297">
        <v>4.2</v>
      </c>
      <c r="AA22" s="18" t="s">
        <v>82</v>
      </c>
    </row>
    <row r="23" spans="1:27" ht="57">
      <c r="A23" s="289"/>
      <c r="B23" s="298"/>
      <c r="C23" s="298"/>
      <c r="D23" s="20" t="s">
        <v>1596</v>
      </c>
      <c r="E23" s="20" t="s">
        <v>83</v>
      </c>
      <c r="F23" s="20" t="s">
        <v>84</v>
      </c>
      <c r="G23" s="307" t="s">
        <v>73</v>
      </c>
      <c r="H23" s="20" t="s">
        <v>60</v>
      </c>
      <c r="I23" s="297" t="s">
        <v>74</v>
      </c>
      <c r="J23" s="297">
        <v>3.6</v>
      </c>
      <c r="K23" s="297">
        <v>2.9</v>
      </c>
      <c r="L23" s="297">
        <v>2.8</v>
      </c>
      <c r="M23" s="297">
        <v>2.7</v>
      </c>
      <c r="N23" s="297">
        <v>3</v>
      </c>
      <c r="O23" s="297">
        <v>3</v>
      </c>
      <c r="P23" s="297">
        <v>3.2</v>
      </c>
      <c r="Q23" s="297">
        <f>+N23+0.32</f>
        <v>3.32</v>
      </c>
      <c r="R23" s="297">
        <f>+Q23+0.32</f>
        <v>3.6399999999999997</v>
      </c>
      <c r="S23" s="297">
        <f>+R23+0.32</f>
        <v>3.9599999999999995</v>
      </c>
      <c r="T23" s="297">
        <f>+S23+0.32</f>
        <v>4.2799999999999994</v>
      </c>
      <c r="U23" s="297"/>
      <c r="V23" s="297"/>
      <c r="W23" s="297"/>
      <c r="X23" s="297"/>
      <c r="Y23" s="297"/>
      <c r="Z23" s="297">
        <v>6.2</v>
      </c>
    </row>
    <row r="24" spans="1:27" ht="55.5" customHeight="1">
      <c r="A24" s="289"/>
      <c r="B24" s="314"/>
      <c r="C24" s="314"/>
      <c r="D24" s="20" t="s">
        <v>284</v>
      </c>
      <c r="E24" s="20" t="s">
        <v>85</v>
      </c>
      <c r="F24" s="20" t="s">
        <v>86</v>
      </c>
      <c r="G24" s="296" t="s">
        <v>196</v>
      </c>
      <c r="H24" s="20" t="s">
        <v>87</v>
      </c>
      <c r="I24" s="297" t="s">
        <v>49</v>
      </c>
      <c r="J24" s="315">
        <v>703165</v>
      </c>
      <c r="K24" s="315">
        <v>710873</v>
      </c>
      <c r="L24" s="315">
        <v>685763</v>
      </c>
      <c r="M24" s="315">
        <v>647844</v>
      </c>
      <c r="N24" s="315">
        <v>687501</v>
      </c>
      <c r="O24" s="315">
        <v>64000</v>
      </c>
      <c r="P24" s="306">
        <v>690000</v>
      </c>
      <c r="Q24" s="306">
        <v>700000</v>
      </c>
      <c r="R24" s="306">
        <v>700000</v>
      </c>
      <c r="S24" s="306">
        <v>800000</v>
      </c>
      <c r="T24" s="306">
        <v>1000000</v>
      </c>
      <c r="U24" s="297"/>
      <c r="V24" s="297"/>
      <c r="W24" s="297"/>
      <c r="X24" s="297"/>
      <c r="Y24" s="297"/>
      <c r="Z24" s="306">
        <v>1200000</v>
      </c>
      <c r="AA24" s="18" t="s">
        <v>88</v>
      </c>
    </row>
    <row r="25" spans="1:27" ht="120" customHeight="1">
      <c r="A25" s="289"/>
      <c r="B25" s="146"/>
      <c r="C25" s="146" t="s">
        <v>89</v>
      </c>
      <c r="D25" s="21" t="s">
        <v>285</v>
      </c>
      <c r="E25" s="21" t="s">
        <v>90</v>
      </c>
      <c r="F25" s="21" t="s">
        <v>91</v>
      </c>
      <c r="G25" s="316" t="s">
        <v>197</v>
      </c>
      <c r="H25" s="21" t="s">
        <v>92</v>
      </c>
      <c r="I25" s="317" t="s">
        <v>52</v>
      </c>
      <c r="J25" s="317">
        <v>24.6</v>
      </c>
      <c r="K25" s="317">
        <v>23.2</v>
      </c>
      <c r="L25" s="317">
        <v>23.6</v>
      </c>
      <c r="M25" s="317">
        <v>23.8</v>
      </c>
      <c r="N25" s="317">
        <v>20</v>
      </c>
      <c r="O25" s="317">
        <v>20</v>
      </c>
      <c r="P25" s="317">
        <v>20</v>
      </c>
      <c r="Q25" s="317">
        <v>19</v>
      </c>
      <c r="R25" s="317">
        <v>18</v>
      </c>
      <c r="S25" s="317">
        <v>17</v>
      </c>
      <c r="T25" s="317">
        <v>16</v>
      </c>
      <c r="U25" s="317">
        <v>15</v>
      </c>
      <c r="V25" s="317">
        <v>14</v>
      </c>
      <c r="W25" s="317">
        <v>13</v>
      </c>
      <c r="X25" s="317">
        <v>12</v>
      </c>
      <c r="Y25" s="317">
        <v>11</v>
      </c>
      <c r="Z25" s="317">
        <v>10</v>
      </c>
    </row>
    <row r="26" spans="1:27" ht="114">
      <c r="A26" s="289"/>
      <c r="B26" s="148"/>
      <c r="C26" s="148"/>
      <c r="D26" s="21" t="s">
        <v>286</v>
      </c>
      <c r="E26" s="21" t="s">
        <v>93</v>
      </c>
      <c r="F26" s="21" t="s">
        <v>94</v>
      </c>
      <c r="G26" s="316" t="s">
        <v>198</v>
      </c>
      <c r="H26" s="21" t="s">
        <v>92</v>
      </c>
      <c r="I26" s="317" t="s">
        <v>52</v>
      </c>
      <c r="J26" s="317">
        <v>59.2</v>
      </c>
      <c r="K26" s="317">
        <v>55.6</v>
      </c>
      <c r="L26" s="317">
        <v>60.7</v>
      </c>
      <c r="M26" s="317">
        <v>61.5</v>
      </c>
      <c r="N26" s="317">
        <v>57.4</v>
      </c>
      <c r="O26" s="317">
        <v>53</v>
      </c>
      <c r="P26" s="317">
        <v>56</v>
      </c>
      <c r="Q26" s="317">
        <f>+P26-2.5</f>
        <v>53.5</v>
      </c>
      <c r="R26" s="317">
        <f>+Q26-2.5</f>
        <v>51</v>
      </c>
      <c r="S26" s="317">
        <f>+R26-2.5</f>
        <v>48.5</v>
      </c>
      <c r="T26" s="317">
        <f>+S26-2.5</f>
        <v>46</v>
      </c>
      <c r="U26" s="317">
        <f>+T26-2.5</f>
        <v>43.5</v>
      </c>
      <c r="V26" s="317">
        <f>+U26-3</f>
        <v>40.5</v>
      </c>
      <c r="W26" s="317">
        <f>+V26-3</f>
        <v>37.5</v>
      </c>
      <c r="X26" s="317">
        <f>+W26-3</f>
        <v>34.5</v>
      </c>
      <c r="Y26" s="317">
        <f>+X26-3</f>
        <v>31.5</v>
      </c>
      <c r="Z26" s="317">
        <f>+Y26-3</f>
        <v>28.5</v>
      </c>
    </row>
    <row r="27" spans="1:27" ht="42.75">
      <c r="A27" s="289"/>
      <c r="B27" s="148"/>
      <c r="C27" s="148"/>
      <c r="D27" s="21" t="s">
        <v>287</v>
      </c>
      <c r="E27" s="21" t="s">
        <v>95</v>
      </c>
      <c r="F27" s="21" t="s">
        <v>182</v>
      </c>
      <c r="G27" s="318" t="s">
        <v>65</v>
      </c>
      <c r="H27" s="21" t="s">
        <v>96</v>
      </c>
      <c r="I27" s="317" t="s">
        <v>52</v>
      </c>
      <c r="J27" s="317">
        <v>79.5</v>
      </c>
      <c r="K27" s="317">
        <v>80.099999999999994</v>
      </c>
      <c r="L27" s="317">
        <v>83.9</v>
      </c>
      <c r="M27" s="317">
        <v>83.9</v>
      </c>
      <c r="N27" s="317">
        <v>84.5</v>
      </c>
      <c r="O27" s="317">
        <f>+N27</f>
        <v>84.5</v>
      </c>
      <c r="P27" s="317">
        <f>+O27+1.4</f>
        <v>85.9</v>
      </c>
      <c r="Q27" s="317">
        <f>+P27+1.4</f>
        <v>87.300000000000011</v>
      </c>
      <c r="R27" s="317">
        <f>+Q27+1.4</f>
        <v>88.700000000000017</v>
      </c>
      <c r="S27" s="317">
        <f>+R27+1.5</f>
        <v>90.200000000000017</v>
      </c>
      <c r="T27" s="317">
        <f>+S27+1.4</f>
        <v>91.600000000000023</v>
      </c>
      <c r="U27" s="317"/>
      <c r="V27" s="317"/>
      <c r="W27" s="317"/>
      <c r="X27" s="317"/>
      <c r="Y27" s="317"/>
      <c r="Z27" s="317">
        <v>100</v>
      </c>
    </row>
    <row r="28" spans="1:27" ht="64.5" customHeight="1">
      <c r="A28" s="289"/>
      <c r="B28" s="148"/>
      <c r="C28" s="148"/>
      <c r="D28" s="146" t="s">
        <v>288</v>
      </c>
      <c r="E28" s="21" t="s">
        <v>187</v>
      </c>
      <c r="F28" s="21" t="s">
        <v>188</v>
      </c>
      <c r="G28" s="318" t="s">
        <v>65</v>
      </c>
      <c r="H28" s="21" t="s">
        <v>97</v>
      </c>
      <c r="I28" s="317" t="s">
        <v>52</v>
      </c>
      <c r="J28" s="317">
        <v>50.3</v>
      </c>
      <c r="K28" s="317">
        <v>48.3</v>
      </c>
      <c r="L28" s="317">
        <v>51.1</v>
      </c>
      <c r="M28" s="317">
        <v>47.5</v>
      </c>
      <c r="N28" s="317">
        <v>50.6</v>
      </c>
      <c r="O28" s="317">
        <v>51.2</v>
      </c>
      <c r="P28" s="317">
        <f>+N28+2.67</f>
        <v>53.27</v>
      </c>
      <c r="Q28" s="317">
        <f>+P28+2.67</f>
        <v>55.940000000000005</v>
      </c>
      <c r="R28" s="317">
        <f>+Q28+2.67</f>
        <v>58.610000000000007</v>
      </c>
      <c r="S28" s="317">
        <f>+R28+2.67</f>
        <v>61.280000000000008</v>
      </c>
      <c r="T28" s="317">
        <f>+S28+2.67</f>
        <v>63.95000000000001</v>
      </c>
      <c r="U28" s="317"/>
      <c r="V28" s="317"/>
      <c r="W28" s="317"/>
      <c r="X28" s="317"/>
      <c r="Y28" s="317"/>
      <c r="Z28" s="317">
        <v>80</v>
      </c>
    </row>
    <row r="29" spans="1:27" ht="57">
      <c r="A29" s="289"/>
      <c r="B29" s="148"/>
      <c r="C29" s="148"/>
      <c r="D29" s="147"/>
      <c r="E29" s="21" t="s">
        <v>186</v>
      </c>
      <c r="F29" s="21" t="s">
        <v>189</v>
      </c>
      <c r="G29" s="318" t="s">
        <v>65</v>
      </c>
      <c r="H29" s="21" t="s">
        <v>97</v>
      </c>
      <c r="I29" s="317" t="s">
        <v>52</v>
      </c>
      <c r="J29" s="317">
        <v>46</v>
      </c>
      <c r="K29" s="317">
        <v>46.5</v>
      </c>
      <c r="L29" s="317">
        <v>43.2</v>
      </c>
      <c r="M29" s="317">
        <v>45</v>
      </c>
      <c r="N29" s="317">
        <v>44.6</v>
      </c>
      <c r="O29" s="317">
        <v>45.2</v>
      </c>
      <c r="P29" s="317">
        <f>+N29+3.22</f>
        <v>47.82</v>
      </c>
      <c r="Q29" s="317">
        <f>+P29+3.22</f>
        <v>51.04</v>
      </c>
      <c r="R29" s="317">
        <f>+Q29+3.22</f>
        <v>54.26</v>
      </c>
      <c r="S29" s="317">
        <f>+R29+3.22</f>
        <v>57.48</v>
      </c>
      <c r="T29" s="317">
        <f>+S29+3.22</f>
        <v>60.699999999999996</v>
      </c>
      <c r="U29" s="317"/>
      <c r="V29" s="317"/>
      <c r="W29" s="317"/>
      <c r="X29" s="317"/>
      <c r="Y29" s="317"/>
      <c r="Z29" s="317">
        <v>80</v>
      </c>
    </row>
    <row r="30" spans="1:27" ht="42.75" hidden="1">
      <c r="A30" s="289"/>
      <c r="B30" s="148"/>
      <c r="C30" s="148"/>
      <c r="D30" s="21" t="s">
        <v>1597</v>
      </c>
      <c r="E30" s="21" t="s">
        <v>98</v>
      </c>
      <c r="F30" s="21"/>
      <c r="G30" s="318" t="s">
        <v>97</v>
      </c>
      <c r="H30" s="21" t="s">
        <v>97</v>
      </c>
      <c r="I30" s="317" t="s">
        <v>52</v>
      </c>
      <c r="J30" s="317">
        <v>68.150000000000006</v>
      </c>
      <c r="K30" s="317">
        <v>76.44</v>
      </c>
      <c r="L30" s="317">
        <v>75.14</v>
      </c>
      <c r="M30" s="317">
        <v>78.52</v>
      </c>
      <c r="N30" s="317">
        <v>87.3</v>
      </c>
      <c r="O30" s="317"/>
      <c r="P30" s="317">
        <f>+N30+1.15</f>
        <v>88.45</v>
      </c>
      <c r="Q30" s="317">
        <f>+P30+1.15</f>
        <v>89.600000000000009</v>
      </c>
      <c r="R30" s="317">
        <f>+Q30+1.15</f>
        <v>90.750000000000014</v>
      </c>
      <c r="S30" s="317">
        <f>+R30+1.15</f>
        <v>91.90000000000002</v>
      </c>
      <c r="T30" s="317">
        <f>+S30+1.15</f>
        <v>93.050000000000026</v>
      </c>
      <c r="U30" s="317"/>
      <c r="V30" s="317"/>
      <c r="W30" s="317"/>
      <c r="X30" s="317"/>
      <c r="Y30" s="317"/>
      <c r="Z30" s="317">
        <v>100</v>
      </c>
    </row>
    <row r="31" spans="1:27" ht="28.5" hidden="1">
      <c r="A31" s="289"/>
      <c r="B31" s="148"/>
      <c r="C31" s="148"/>
      <c r="D31" s="319" t="s">
        <v>23</v>
      </c>
      <c r="E31" s="319" t="s">
        <v>99</v>
      </c>
      <c r="F31" s="319"/>
      <c r="G31" s="320"/>
      <c r="H31" s="319"/>
      <c r="I31" s="321"/>
      <c r="J31" s="321"/>
      <c r="K31" s="321"/>
      <c r="L31" s="321"/>
      <c r="M31" s="321"/>
      <c r="N31" s="321"/>
      <c r="O31" s="321"/>
      <c r="P31" s="321"/>
      <c r="Q31" s="321"/>
      <c r="R31" s="321"/>
      <c r="S31" s="321"/>
      <c r="T31" s="321"/>
      <c r="U31" s="321"/>
      <c r="V31" s="321"/>
      <c r="W31" s="321"/>
      <c r="X31" s="321"/>
      <c r="Y31" s="321"/>
      <c r="Z31" s="321"/>
    </row>
    <row r="32" spans="1:27" ht="46.5" customHeight="1">
      <c r="A32" s="289"/>
      <c r="B32" s="148"/>
      <c r="C32" s="148"/>
      <c r="D32" s="146" t="s">
        <v>619</v>
      </c>
      <c r="E32" s="21" t="s">
        <v>100</v>
      </c>
      <c r="F32" s="21" t="s">
        <v>183</v>
      </c>
      <c r="G32" s="318" t="s">
        <v>101</v>
      </c>
      <c r="H32" s="21" t="s">
        <v>102</v>
      </c>
      <c r="I32" s="317" t="s">
        <v>52</v>
      </c>
      <c r="J32" s="317">
        <v>7</v>
      </c>
      <c r="K32" s="317">
        <v>9.6</v>
      </c>
      <c r="L32" s="317">
        <v>14.5</v>
      </c>
      <c r="M32" s="317">
        <v>19.399999999999999</v>
      </c>
      <c r="N32" s="317">
        <v>19.399999999999999</v>
      </c>
      <c r="O32" s="317">
        <v>19.399999999999999</v>
      </c>
      <c r="P32" s="317">
        <f>+M32+1.87</f>
        <v>21.27</v>
      </c>
      <c r="Q32" s="317">
        <f>+P32+1.87</f>
        <v>23.14</v>
      </c>
      <c r="R32" s="317">
        <f>+Q32+1.87</f>
        <v>25.01</v>
      </c>
      <c r="S32" s="317">
        <f>+R32+1.87</f>
        <v>26.880000000000003</v>
      </c>
      <c r="T32" s="317">
        <f>+S32+1.87</f>
        <v>28.750000000000004</v>
      </c>
      <c r="U32" s="317"/>
      <c r="V32" s="317"/>
      <c r="W32" s="317"/>
      <c r="X32" s="317"/>
      <c r="Y32" s="317"/>
      <c r="Z32" s="317">
        <v>40</v>
      </c>
    </row>
    <row r="33" spans="1:27" ht="45.75" customHeight="1">
      <c r="A33" s="289"/>
      <c r="B33" s="148"/>
      <c r="C33" s="148"/>
      <c r="D33" s="148"/>
      <c r="E33" s="21" t="s">
        <v>103</v>
      </c>
      <c r="F33" s="21" t="s">
        <v>184</v>
      </c>
      <c r="G33" s="318" t="s">
        <v>65</v>
      </c>
      <c r="H33" s="21" t="s">
        <v>104</v>
      </c>
      <c r="I33" s="317" t="s">
        <v>52</v>
      </c>
      <c r="J33" s="317">
        <v>77.599999999999994</v>
      </c>
      <c r="K33" s="317">
        <v>77.400000000000006</v>
      </c>
      <c r="L33" s="317">
        <v>77.900000000000006</v>
      </c>
      <c r="M33" s="317">
        <v>79.3</v>
      </c>
      <c r="N33" s="317">
        <v>78.900000000000006</v>
      </c>
      <c r="O33" s="317">
        <v>79.5</v>
      </c>
      <c r="P33" s="317">
        <f>+M33+0.97</f>
        <v>80.27</v>
      </c>
      <c r="Q33" s="317">
        <f>+P33+0.97</f>
        <v>81.239999999999995</v>
      </c>
      <c r="R33" s="317">
        <f>+Q33+0.97</f>
        <v>82.21</v>
      </c>
      <c r="S33" s="317">
        <f>+R33+0.97</f>
        <v>83.179999999999993</v>
      </c>
      <c r="T33" s="317">
        <f>+S33+0.97</f>
        <v>84.149999999999991</v>
      </c>
      <c r="U33" s="317"/>
      <c r="V33" s="317"/>
      <c r="W33" s="317"/>
      <c r="X33" s="317"/>
      <c r="Y33" s="317"/>
      <c r="Z33" s="317">
        <v>90</v>
      </c>
    </row>
    <row r="34" spans="1:27" ht="48" customHeight="1">
      <c r="A34" s="289"/>
      <c r="B34" s="148"/>
      <c r="C34" s="148"/>
      <c r="D34" s="147"/>
      <c r="E34" s="21" t="s">
        <v>128</v>
      </c>
      <c r="F34" s="21" t="s">
        <v>185</v>
      </c>
      <c r="G34" s="318" t="s">
        <v>65</v>
      </c>
      <c r="H34" s="21" t="s">
        <v>105</v>
      </c>
      <c r="I34" s="317" t="s">
        <v>52</v>
      </c>
      <c r="J34" s="317">
        <v>55.8</v>
      </c>
      <c r="K34" s="317">
        <v>56.6</v>
      </c>
      <c r="L34" s="317">
        <v>57.7</v>
      </c>
      <c r="M34" s="317">
        <v>58.1</v>
      </c>
      <c r="N34" s="317">
        <v>58.1</v>
      </c>
      <c r="O34" s="317">
        <v>58.1</v>
      </c>
      <c r="P34" s="317">
        <f>+M34+2.9</f>
        <v>61</v>
      </c>
      <c r="Q34" s="317">
        <f>+P34+2.9</f>
        <v>63.9</v>
      </c>
      <c r="R34" s="317">
        <f>+Q34+2.9</f>
        <v>66.8</v>
      </c>
      <c r="S34" s="317">
        <f>+R34+2.9</f>
        <v>69.7</v>
      </c>
      <c r="T34" s="317">
        <f>+S34+2.9</f>
        <v>72.600000000000009</v>
      </c>
      <c r="U34" s="317"/>
      <c r="V34" s="317"/>
      <c r="W34" s="317"/>
      <c r="X34" s="317"/>
      <c r="Y34" s="317"/>
      <c r="Z34" s="317">
        <v>90</v>
      </c>
    </row>
    <row r="35" spans="1:27" ht="62.25" customHeight="1">
      <c r="A35" s="289"/>
      <c r="B35" s="148"/>
      <c r="C35" s="148"/>
      <c r="D35" s="119" t="s">
        <v>24</v>
      </c>
      <c r="E35" s="21" t="s">
        <v>106</v>
      </c>
      <c r="F35" s="21" t="s">
        <v>107</v>
      </c>
      <c r="G35" s="318" t="s">
        <v>108</v>
      </c>
      <c r="H35" s="21" t="s">
        <v>129</v>
      </c>
      <c r="I35" s="317" t="s">
        <v>49</v>
      </c>
      <c r="J35" s="317" t="s">
        <v>201</v>
      </c>
      <c r="K35" s="317" t="s">
        <v>201</v>
      </c>
      <c r="L35" s="317" t="s">
        <v>201</v>
      </c>
      <c r="M35" s="317" t="s">
        <v>201</v>
      </c>
      <c r="N35" s="317" t="s">
        <v>201</v>
      </c>
      <c r="O35" s="317" t="s">
        <v>201</v>
      </c>
      <c r="P35" s="317" t="s">
        <v>201</v>
      </c>
      <c r="Q35" s="317">
        <v>1</v>
      </c>
      <c r="R35" s="317">
        <v>0</v>
      </c>
      <c r="S35" s="317">
        <v>1</v>
      </c>
      <c r="T35" s="317">
        <v>0</v>
      </c>
      <c r="U35" s="317"/>
      <c r="V35" s="317"/>
      <c r="W35" s="317"/>
      <c r="X35" s="317"/>
      <c r="Y35" s="317"/>
      <c r="Z35" s="317">
        <v>2</v>
      </c>
      <c r="AA35" s="18" t="s">
        <v>109</v>
      </c>
    </row>
    <row r="36" spans="1:27" ht="57">
      <c r="A36" s="289"/>
      <c r="B36" s="148"/>
      <c r="C36" s="148"/>
      <c r="D36" s="21" t="s">
        <v>384</v>
      </c>
      <c r="E36" s="21" t="s">
        <v>110</v>
      </c>
      <c r="F36" s="21" t="s">
        <v>111</v>
      </c>
      <c r="G36" s="318" t="s">
        <v>112</v>
      </c>
      <c r="H36" s="21" t="s">
        <v>112</v>
      </c>
      <c r="I36" s="317" t="s">
        <v>49</v>
      </c>
      <c r="J36" s="317">
        <v>76</v>
      </c>
      <c r="K36" s="317">
        <v>245</v>
      </c>
      <c r="L36" s="317">
        <v>170</v>
      </c>
      <c r="M36" s="317" t="s">
        <v>201</v>
      </c>
      <c r="N36" s="317" t="s">
        <v>200</v>
      </c>
      <c r="O36" s="317" t="s">
        <v>201</v>
      </c>
      <c r="P36" s="317">
        <f>+L36-12</f>
        <v>158</v>
      </c>
      <c r="Q36" s="317">
        <f>+P36-12</f>
        <v>146</v>
      </c>
      <c r="R36" s="317">
        <f>+Q36-12</f>
        <v>134</v>
      </c>
      <c r="S36" s="317">
        <f>+R36-12</f>
        <v>122</v>
      </c>
      <c r="T36" s="317">
        <f>+S36-12</f>
        <v>110</v>
      </c>
      <c r="U36" s="317"/>
      <c r="V36" s="317"/>
      <c r="W36" s="317"/>
      <c r="X36" s="317"/>
      <c r="Y36" s="317"/>
      <c r="Z36" s="317">
        <v>30</v>
      </c>
      <c r="AA36" s="18" t="s">
        <v>113</v>
      </c>
    </row>
    <row r="37" spans="1:27" ht="57">
      <c r="A37" s="289"/>
      <c r="B37" s="147"/>
      <c r="C37" s="147"/>
      <c r="D37" s="21" t="s">
        <v>289</v>
      </c>
      <c r="E37" s="21" t="s">
        <v>114</v>
      </c>
      <c r="F37" s="21" t="s">
        <v>115</v>
      </c>
      <c r="G37" s="318" t="s">
        <v>116</v>
      </c>
      <c r="H37" s="21" t="s">
        <v>68</v>
      </c>
      <c r="I37" s="317" t="s">
        <v>49</v>
      </c>
      <c r="J37" s="322" t="s">
        <v>117</v>
      </c>
      <c r="K37" s="323"/>
      <c r="L37" s="323"/>
      <c r="M37" s="323"/>
      <c r="N37" s="324"/>
      <c r="O37" s="317"/>
      <c r="P37" s="317">
        <f>1.92+0.8</f>
        <v>2.7199999999999998</v>
      </c>
      <c r="Q37" s="317">
        <f>+P37+0.8</f>
        <v>3.5199999999999996</v>
      </c>
      <c r="R37" s="317">
        <f>+Q37+0.8</f>
        <v>4.3199999999999994</v>
      </c>
      <c r="S37" s="317">
        <f>+R37+0.8</f>
        <v>5.1199999999999992</v>
      </c>
      <c r="T37" s="317">
        <f>+S37+0.8</f>
        <v>5.919999999999999</v>
      </c>
      <c r="U37" s="317"/>
      <c r="V37" s="317"/>
      <c r="W37" s="317"/>
      <c r="X37" s="317"/>
      <c r="Y37" s="317"/>
      <c r="Z37" s="317">
        <v>10</v>
      </c>
    </row>
    <row r="38" spans="1:27" ht="42" customHeight="1">
      <c r="A38" s="289"/>
      <c r="B38" s="325"/>
      <c r="C38" s="326" t="s">
        <v>118</v>
      </c>
      <c r="D38" s="143" t="s">
        <v>601</v>
      </c>
      <c r="E38" s="22" t="s">
        <v>119</v>
      </c>
      <c r="F38" s="22" t="s">
        <v>120</v>
      </c>
      <c r="G38" s="327" t="s">
        <v>87</v>
      </c>
      <c r="H38" s="22" t="s">
        <v>87</v>
      </c>
      <c r="I38" s="328" t="s">
        <v>49</v>
      </c>
      <c r="J38" s="328"/>
      <c r="K38" s="328"/>
      <c r="L38" s="328"/>
      <c r="M38" s="328"/>
      <c r="N38" s="328"/>
      <c r="O38" s="328"/>
      <c r="P38" s="328"/>
      <c r="Q38" s="328"/>
      <c r="R38" s="328"/>
      <c r="S38" s="328"/>
      <c r="T38" s="328"/>
      <c r="U38" s="328"/>
      <c r="V38" s="328"/>
      <c r="W38" s="328"/>
      <c r="X38" s="328"/>
      <c r="Y38" s="328"/>
      <c r="Z38" s="328">
        <v>120</v>
      </c>
    </row>
    <row r="39" spans="1:27" ht="42" customHeight="1">
      <c r="A39" s="289"/>
      <c r="B39" s="325"/>
      <c r="C39" s="326"/>
      <c r="D39" s="144"/>
      <c r="E39" s="22" t="s">
        <v>121</v>
      </c>
      <c r="F39" s="22" t="s">
        <v>177</v>
      </c>
      <c r="G39" s="327" t="s">
        <v>68</v>
      </c>
      <c r="H39" s="22" t="s">
        <v>68</v>
      </c>
      <c r="I39" s="328" t="s">
        <v>49</v>
      </c>
      <c r="J39" s="328" t="s">
        <v>200</v>
      </c>
      <c r="K39" s="328" t="s">
        <v>200</v>
      </c>
      <c r="L39" s="328" t="s">
        <v>200</v>
      </c>
      <c r="M39" s="328" t="s">
        <v>200</v>
      </c>
      <c r="N39" s="328" t="s">
        <v>200</v>
      </c>
      <c r="O39" s="328">
        <v>140</v>
      </c>
      <c r="P39" s="328">
        <f>+O39+18</f>
        <v>158</v>
      </c>
      <c r="Q39" s="328">
        <f>+P39+18</f>
        <v>176</v>
      </c>
      <c r="R39" s="328">
        <f>+Q39+18</f>
        <v>194</v>
      </c>
      <c r="S39" s="328">
        <f>+R39+18</f>
        <v>212</v>
      </c>
      <c r="T39" s="328">
        <f>+S39+18</f>
        <v>230</v>
      </c>
      <c r="U39" s="328"/>
      <c r="V39" s="328"/>
      <c r="W39" s="328"/>
      <c r="X39" s="328"/>
      <c r="Y39" s="328"/>
      <c r="Z39" s="328">
        <v>344</v>
      </c>
    </row>
    <row r="40" spans="1:27" ht="42" customHeight="1">
      <c r="A40" s="289"/>
      <c r="B40" s="325"/>
      <c r="C40" s="326"/>
      <c r="D40" s="145"/>
      <c r="E40" s="22" t="s">
        <v>122</v>
      </c>
      <c r="F40" s="22" t="s">
        <v>178</v>
      </c>
      <c r="G40" s="327" t="s">
        <v>79</v>
      </c>
      <c r="H40" s="22" t="s">
        <v>79</v>
      </c>
      <c r="I40" s="328" t="s">
        <v>49</v>
      </c>
      <c r="J40" s="328" t="s">
        <v>200</v>
      </c>
      <c r="K40" s="328" t="s">
        <v>200</v>
      </c>
      <c r="L40" s="328" t="s">
        <v>200</v>
      </c>
      <c r="M40" s="328" t="s">
        <v>200</v>
      </c>
      <c r="N40" s="328" t="s">
        <v>200</v>
      </c>
      <c r="O40" s="328">
        <v>24</v>
      </c>
      <c r="P40" s="328">
        <f>+O40+7</f>
        <v>31</v>
      </c>
      <c r="Q40" s="328">
        <f>+P40+7</f>
        <v>38</v>
      </c>
      <c r="R40" s="328">
        <f>+Q40+7</f>
        <v>45</v>
      </c>
      <c r="S40" s="328">
        <f>+R40+7</f>
        <v>52</v>
      </c>
      <c r="T40" s="328">
        <f>+S40+7</f>
        <v>59</v>
      </c>
      <c r="U40" s="328"/>
      <c r="V40" s="328"/>
      <c r="W40" s="328"/>
      <c r="X40" s="328"/>
      <c r="Y40" s="328"/>
      <c r="Z40" s="328">
        <v>100</v>
      </c>
    </row>
    <row r="41" spans="1:27" ht="71.25" hidden="1">
      <c r="A41" s="289"/>
      <c r="B41" s="325"/>
      <c r="C41" s="326"/>
      <c r="D41" s="118" t="s">
        <v>144</v>
      </c>
      <c r="E41" s="22" t="s">
        <v>145</v>
      </c>
      <c r="F41" s="22" t="s">
        <v>146</v>
      </c>
      <c r="G41" s="327" t="s">
        <v>79</v>
      </c>
      <c r="H41" s="22" t="s">
        <v>79</v>
      </c>
      <c r="I41" s="328" t="s">
        <v>49</v>
      </c>
      <c r="J41" s="328" t="s">
        <v>200</v>
      </c>
      <c r="K41" s="328"/>
      <c r="L41" s="328"/>
      <c r="M41" s="328"/>
      <c r="N41" s="328"/>
      <c r="O41" s="328"/>
      <c r="P41" s="328"/>
      <c r="Q41" s="328"/>
      <c r="R41" s="328"/>
      <c r="S41" s="328"/>
      <c r="T41" s="328"/>
      <c r="U41" s="328"/>
      <c r="V41" s="328"/>
      <c r="W41" s="328"/>
      <c r="X41" s="328"/>
      <c r="Y41" s="328"/>
      <c r="Z41" s="328"/>
    </row>
    <row r="42" spans="1:27" ht="51.75" customHeight="1">
      <c r="A42" s="289"/>
      <c r="B42" s="325"/>
      <c r="C42" s="326"/>
      <c r="D42" s="143" t="s">
        <v>290</v>
      </c>
      <c r="E42" s="22" t="s">
        <v>123</v>
      </c>
      <c r="F42" s="22" t="s">
        <v>124</v>
      </c>
      <c r="G42" s="327" t="s">
        <v>68</v>
      </c>
      <c r="H42" s="22" t="s">
        <v>68</v>
      </c>
      <c r="I42" s="328" t="s">
        <v>49</v>
      </c>
      <c r="J42" s="328" t="s">
        <v>200</v>
      </c>
      <c r="K42" s="328" t="s">
        <v>200</v>
      </c>
      <c r="L42" s="328" t="s">
        <v>200</v>
      </c>
      <c r="M42" s="328" t="s">
        <v>200</v>
      </c>
      <c r="N42" s="328" t="s">
        <v>200</v>
      </c>
      <c r="O42" s="328">
        <v>1204</v>
      </c>
      <c r="P42" s="328">
        <f>+O42+20</f>
        <v>1224</v>
      </c>
      <c r="Q42" s="328">
        <f>+P42+20</f>
        <v>1244</v>
      </c>
      <c r="R42" s="328">
        <f>+Q42+20</f>
        <v>1264</v>
      </c>
      <c r="S42" s="328">
        <f>+R42+20</f>
        <v>1284</v>
      </c>
      <c r="T42" s="328">
        <f>+S42+20</f>
        <v>1304</v>
      </c>
      <c r="U42" s="328"/>
      <c r="V42" s="328"/>
      <c r="W42" s="328"/>
      <c r="X42" s="328"/>
      <c r="Y42" s="328"/>
      <c r="Z42" s="328">
        <v>1500</v>
      </c>
    </row>
    <row r="43" spans="1:27" ht="42.75">
      <c r="A43" s="289"/>
      <c r="B43" s="325"/>
      <c r="C43" s="326"/>
      <c r="D43" s="144"/>
      <c r="E43" s="22" t="s">
        <v>141</v>
      </c>
      <c r="F43" s="22" t="s">
        <v>143</v>
      </c>
      <c r="G43" s="327" t="s">
        <v>68</v>
      </c>
      <c r="H43" s="22" t="s">
        <v>68</v>
      </c>
      <c r="I43" s="328" t="s">
        <v>49</v>
      </c>
      <c r="J43" s="328" t="s">
        <v>200</v>
      </c>
      <c r="K43" s="328" t="s">
        <v>200</v>
      </c>
      <c r="L43" s="328" t="s">
        <v>200</v>
      </c>
      <c r="M43" s="328" t="s">
        <v>200</v>
      </c>
      <c r="N43" s="328" t="s">
        <v>200</v>
      </c>
      <c r="O43" s="328">
        <f>844+110</f>
        <v>954</v>
      </c>
      <c r="P43" s="328">
        <v>960</v>
      </c>
      <c r="Q43" s="328">
        <f>+O43+25</f>
        <v>979</v>
      </c>
      <c r="R43" s="328">
        <f>+Q43+25</f>
        <v>1004</v>
      </c>
      <c r="S43" s="328">
        <f>+R43+25</f>
        <v>1029</v>
      </c>
      <c r="T43" s="328">
        <f>+S43+25</f>
        <v>1054</v>
      </c>
      <c r="U43" s="328"/>
      <c r="V43" s="328"/>
      <c r="W43" s="328"/>
      <c r="X43" s="328"/>
      <c r="Y43" s="328"/>
      <c r="Z43" s="328">
        <f>+O43+275</f>
        <v>1229</v>
      </c>
    </row>
    <row r="44" spans="1:27" ht="64.5" customHeight="1">
      <c r="A44" s="289"/>
      <c r="B44" s="325"/>
      <c r="C44" s="326"/>
      <c r="D44" s="144"/>
      <c r="E44" s="22" t="s">
        <v>140</v>
      </c>
      <c r="F44" s="22" t="s">
        <v>142</v>
      </c>
      <c r="G44" s="327" t="s">
        <v>68</v>
      </c>
      <c r="H44" s="22" t="s">
        <v>68</v>
      </c>
      <c r="I44" s="328" t="s">
        <v>49</v>
      </c>
      <c r="J44" s="328">
        <f>36+168</f>
        <v>204</v>
      </c>
      <c r="K44" s="328">
        <f>50+J44</f>
        <v>254</v>
      </c>
      <c r="L44" s="328">
        <f>52+K44</f>
        <v>306</v>
      </c>
      <c r="M44" s="328">
        <f>140+L44</f>
        <v>446</v>
      </c>
      <c r="N44" s="328">
        <f>89+M44</f>
        <v>535</v>
      </c>
      <c r="O44" s="328">
        <f>+N44+78</f>
        <v>613</v>
      </c>
      <c r="P44" s="328">
        <f>+O44+10</f>
        <v>623</v>
      </c>
      <c r="Q44" s="328">
        <f>+P44+10</f>
        <v>633</v>
      </c>
      <c r="R44" s="328">
        <f>10+Q44</f>
        <v>643</v>
      </c>
      <c r="S44" s="328">
        <f>+R44+10</f>
        <v>653</v>
      </c>
      <c r="T44" s="328">
        <f>+S44+10</f>
        <v>663</v>
      </c>
      <c r="U44" s="328"/>
      <c r="V44" s="328"/>
      <c r="W44" s="328"/>
      <c r="X44" s="328"/>
      <c r="Y44" s="328"/>
      <c r="Z44" s="328">
        <f>+T44+110</f>
        <v>773</v>
      </c>
    </row>
    <row r="45" spans="1:27" ht="42.75">
      <c r="A45" s="289"/>
      <c r="B45" s="325"/>
      <c r="C45" s="326"/>
      <c r="D45" s="144"/>
      <c r="E45" s="22" t="s">
        <v>136</v>
      </c>
      <c r="F45" s="22" t="s">
        <v>138</v>
      </c>
      <c r="G45" s="327" t="s">
        <v>68</v>
      </c>
      <c r="H45" s="22" t="s">
        <v>68</v>
      </c>
      <c r="I45" s="328" t="s">
        <v>49</v>
      </c>
      <c r="J45" s="328" t="s">
        <v>200</v>
      </c>
      <c r="K45" s="328" t="s">
        <v>200</v>
      </c>
      <c r="L45" s="328" t="s">
        <v>200</v>
      </c>
      <c r="M45" s="328" t="s">
        <v>200</v>
      </c>
      <c r="N45" s="328" t="s">
        <v>200</v>
      </c>
      <c r="O45" s="328">
        <v>110</v>
      </c>
      <c r="P45" s="328">
        <f>+O45+4</f>
        <v>114</v>
      </c>
      <c r="Q45" s="328">
        <f>+P45+4</f>
        <v>118</v>
      </c>
      <c r="R45" s="328">
        <f>+Q45+4</f>
        <v>122</v>
      </c>
      <c r="S45" s="328">
        <f>+R45+4</f>
        <v>126</v>
      </c>
      <c r="T45" s="328">
        <f>+S45+4</f>
        <v>130</v>
      </c>
      <c r="U45" s="328"/>
      <c r="V45" s="328"/>
      <c r="W45" s="328"/>
      <c r="X45" s="328"/>
      <c r="Y45" s="328"/>
      <c r="Z45" s="328">
        <f>+O45+44</f>
        <v>154</v>
      </c>
    </row>
    <row r="46" spans="1:27" ht="42.75">
      <c r="A46" s="289"/>
      <c r="B46" s="325"/>
      <c r="C46" s="326"/>
      <c r="D46" s="144"/>
      <c r="E46" s="22" t="s">
        <v>137</v>
      </c>
      <c r="F46" s="22" t="s">
        <v>139</v>
      </c>
      <c r="G46" s="327" t="s">
        <v>68</v>
      </c>
      <c r="H46" s="22" t="s">
        <v>68</v>
      </c>
      <c r="I46" s="328" t="s">
        <v>49</v>
      </c>
      <c r="J46" s="328" t="s">
        <v>201</v>
      </c>
      <c r="K46" s="328" t="s">
        <v>201</v>
      </c>
      <c r="L46" s="328" t="s">
        <v>201</v>
      </c>
      <c r="M46" s="328" t="s">
        <v>201</v>
      </c>
      <c r="N46" s="328" t="s">
        <v>201</v>
      </c>
      <c r="O46" s="328">
        <v>55</v>
      </c>
      <c r="P46" s="328">
        <f>+O46+5</f>
        <v>60</v>
      </c>
      <c r="Q46" s="328">
        <f>+P46+5</f>
        <v>65</v>
      </c>
      <c r="R46" s="328">
        <f>+Q46+5</f>
        <v>70</v>
      </c>
      <c r="S46" s="328">
        <f>+R46+5</f>
        <v>75</v>
      </c>
      <c r="T46" s="328">
        <f>+S46+5</f>
        <v>80</v>
      </c>
      <c r="U46" s="328"/>
      <c r="V46" s="328"/>
      <c r="W46" s="328"/>
      <c r="X46" s="328"/>
      <c r="Y46" s="328"/>
      <c r="Z46" s="328">
        <v>110</v>
      </c>
    </row>
    <row r="47" spans="1:27" ht="43.5" customHeight="1">
      <c r="A47" s="289"/>
      <c r="B47" s="325"/>
      <c r="C47" s="326"/>
      <c r="D47" s="145"/>
      <c r="E47" s="22" t="s">
        <v>176</v>
      </c>
      <c r="F47" s="22" t="s">
        <v>125</v>
      </c>
      <c r="G47" s="327" t="s">
        <v>46</v>
      </c>
      <c r="H47" s="22" t="s">
        <v>46</v>
      </c>
      <c r="I47" s="328" t="s">
        <v>49</v>
      </c>
      <c r="J47" s="328" t="s">
        <v>200</v>
      </c>
      <c r="K47" s="328" t="s">
        <v>200</v>
      </c>
      <c r="L47" s="328" t="s">
        <v>200</v>
      </c>
      <c r="M47" s="328" t="s">
        <v>200</v>
      </c>
      <c r="N47" s="328" t="s">
        <v>200</v>
      </c>
      <c r="O47" s="328" t="s">
        <v>200</v>
      </c>
      <c r="P47" s="328" t="s">
        <v>200</v>
      </c>
      <c r="Q47" s="328" t="s">
        <v>200</v>
      </c>
      <c r="R47" s="328">
        <v>20</v>
      </c>
      <c r="S47" s="328">
        <v>45</v>
      </c>
      <c r="T47" s="328">
        <v>50</v>
      </c>
      <c r="U47" s="328"/>
      <c r="V47" s="328"/>
      <c r="W47" s="328"/>
      <c r="X47" s="328"/>
      <c r="Y47" s="328"/>
      <c r="Z47" s="328">
        <v>200</v>
      </c>
    </row>
    <row r="48" spans="1:27" ht="42.75">
      <c r="A48" s="289"/>
      <c r="B48" s="325"/>
      <c r="C48" s="326"/>
      <c r="D48" s="22" t="s">
        <v>1598</v>
      </c>
      <c r="E48" s="22" t="s">
        <v>130</v>
      </c>
      <c r="F48" s="22" t="s">
        <v>131</v>
      </c>
      <c r="G48" s="327" t="s">
        <v>126</v>
      </c>
      <c r="H48" s="22" t="s">
        <v>127</v>
      </c>
      <c r="I48" s="328" t="s">
        <v>49</v>
      </c>
      <c r="J48" s="328">
        <v>11</v>
      </c>
      <c r="K48" s="328">
        <v>15</v>
      </c>
      <c r="L48" s="328">
        <v>15</v>
      </c>
      <c r="M48" s="328">
        <v>14</v>
      </c>
      <c r="N48" s="328">
        <v>14</v>
      </c>
      <c r="O48" s="328">
        <v>14</v>
      </c>
      <c r="P48" s="328">
        <f>+N48-1</f>
        <v>13</v>
      </c>
      <c r="Q48" s="328">
        <f>+P48-1</f>
        <v>12</v>
      </c>
      <c r="R48" s="328">
        <f>+Q48-1</f>
        <v>11</v>
      </c>
      <c r="S48" s="328">
        <f>+R48-1</f>
        <v>10</v>
      </c>
      <c r="T48" s="328">
        <f>+S48-1</f>
        <v>9</v>
      </c>
      <c r="U48" s="328"/>
      <c r="V48" s="328"/>
      <c r="W48" s="328"/>
      <c r="X48" s="328"/>
      <c r="Y48" s="328"/>
      <c r="Z48" s="328">
        <v>5</v>
      </c>
    </row>
    <row r="49" spans="1:1">
      <c r="A49" s="329"/>
    </row>
    <row r="50" spans="1:1">
      <c r="A50" s="329"/>
    </row>
    <row r="51" spans="1:1">
      <c r="A51" s="329"/>
    </row>
    <row r="52" spans="1:1">
      <c r="A52" s="329"/>
    </row>
    <row r="53" spans="1:1">
      <c r="A53" s="329"/>
    </row>
    <row r="54" spans="1:1">
      <c r="A54" s="329"/>
    </row>
    <row r="55" spans="1:1">
      <c r="A55" s="329"/>
    </row>
    <row r="56" spans="1:1">
      <c r="A56" s="329"/>
    </row>
    <row r="57" spans="1:1">
      <c r="A57" s="329"/>
    </row>
    <row r="58" spans="1:1">
      <c r="A58" s="329"/>
    </row>
    <row r="59" spans="1:1">
      <c r="A59" s="329"/>
    </row>
    <row r="60" spans="1:1">
      <c r="A60" s="329"/>
    </row>
    <row r="61" spans="1:1">
      <c r="A61" s="329"/>
    </row>
    <row r="62" spans="1:1">
      <c r="A62" s="329"/>
    </row>
    <row r="63" spans="1:1">
      <c r="A63" s="329"/>
    </row>
    <row r="64" spans="1:1">
      <c r="A64" s="329"/>
    </row>
    <row r="65" spans="1:1">
      <c r="A65" s="329"/>
    </row>
    <row r="66" spans="1:1">
      <c r="A66" s="329"/>
    </row>
    <row r="67" spans="1:1">
      <c r="A67" s="329"/>
    </row>
    <row r="68" spans="1:1">
      <c r="A68" s="329"/>
    </row>
    <row r="69" spans="1:1">
      <c r="A69" s="329"/>
    </row>
    <row r="70" spans="1:1">
      <c r="A70" s="329"/>
    </row>
    <row r="71" spans="1:1">
      <c r="A71" s="329"/>
    </row>
    <row r="72" spans="1:1">
      <c r="A72" s="329"/>
    </row>
    <row r="73" spans="1:1">
      <c r="A73" s="329"/>
    </row>
    <row r="74" spans="1:1">
      <c r="A74" s="329"/>
    </row>
    <row r="75" spans="1:1">
      <c r="A75" s="329"/>
    </row>
    <row r="76" spans="1:1">
      <c r="A76" s="329"/>
    </row>
    <row r="77" spans="1:1">
      <c r="A77" s="329"/>
    </row>
    <row r="78" spans="1:1">
      <c r="A78" s="329"/>
    </row>
    <row r="79" spans="1:1">
      <c r="A79" s="329"/>
    </row>
    <row r="80" spans="1:1">
      <c r="A80" s="329"/>
    </row>
    <row r="81" spans="1:1">
      <c r="A81" s="329"/>
    </row>
    <row r="82" spans="1:1">
      <c r="A82" s="329"/>
    </row>
    <row r="83" spans="1:1">
      <c r="A83" s="329"/>
    </row>
    <row r="84" spans="1:1">
      <c r="A84" s="329"/>
    </row>
    <row r="85" spans="1:1">
      <c r="A85" s="329"/>
    </row>
    <row r="86" spans="1:1">
      <c r="A86" s="329"/>
    </row>
    <row r="87" spans="1:1">
      <c r="A87" s="329"/>
    </row>
    <row r="88" spans="1:1">
      <c r="A88" s="329"/>
    </row>
    <row r="89" spans="1:1">
      <c r="A89" s="329"/>
    </row>
    <row r="90" spans="1:1">
      <c r="A90" s="329"/>
    </row>
  </sheetData>
  <mergeCells count="25">
    <mergeCell ref="J1:M1"/>
    <mergeCell ref="B38:B48"/>
    <mergeCell ref="C38:C48"/>
    <mergeCell ref="D38:D40"/>
    <mergeCell ref="D42:D47"/>
    <mergeCell ref="B25:B37"/>
    <mergeCell ref="C25:C37"/>
    <mergeCell ref="D28:D29"/>
    <mergeCell ref="D32:D34"/>
    <mergeCell ref="O1:Z1"/>
    <mergeCell ref="A3:A48"/>
    <mergeCell ref="B3:B12"/>
    <mergeCell ref="C3:C12"/>
    <mergeCell ref="B13:B24"/>
    <mergeCell ref="C13:C24"/>
    <mergeCell ref="A1:A2"/>
    <mergeCell ref="B1:B2"/>
    <mergeCell ref="C1:C2"/>
    <mergeCell ref="D1:D2"/>
    <mergeCell ref="E1:E2"/>
    <mergeCell ref="F1:F2"/>
    <mergeCell ref="J37:N37"/>
    <mergeCell ref="G1:G2"/>
    <mergeCell ref="H1:H2"/>
    <mergeCell ref="I1:I2"/>
  </mergeCells>
  <hyperlinks>
    <hyperlink ref="G16" r:id="rId1" xr:uid="{00000000-0004-0000-0100-000000000000}"/>
    <hyperlink ref="G17" r:id="rId2" xr:uid="{00000000-0004-0000-0100-000001000000}"/>
    <hyperlink ref="G13" r:id="rId3" xr:uid="{00000000-0004-0000-0100-000002000000}"/>
    <hyperlink ref="G14" r:id="rId4" xr:uid="{00000000-0004-0000-0100-000003000000}"/>
    <hyperlink ref="G15" r:id="rId5" xr:uid="{00000000-0004-0000-0100-000004000000}"/>
    <hyperlink ref="G24" r:id="rId6" xr:uid="{00000000-0004-0000-0100-000005000000}"/>
    <hyperlink ref="G25" r:id="rId7" xr:uid="{00000000-0004-0000-0100-000006000000}"/>
    <hyperlink ref="G26" r:id="rId8" xr:uid="{00000000-0004-0000-0100-000007000000}"/>
  </hyperlinks>
  <pageMargins left="0.7" right="0.7" top="0.75" bottom="0.75" header="0.3" footer="0.3"/>
  <pageSetup paperSize="9" orientation="portrait" horizontalDpi="360" verticalDpi="36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5BD9-1578-43BB-A933-1376452C78C5}">
  <dimension ref="B2:AH238"/>
  <sheetViews>
    <sheetView topLeftCell="B1" zoomScale="90" zoomScaleNormal="90" workbookViewId="0">
      <selection activeCell="B1" sqref="A1:XFD1048576"/>
    </sheetView>
  </sheetViews>
  <sheetFormatPr baseColWidth="10" defaultColWidth="10.625" defaultRowHeight="12.75"/>
  <cols>
    <col min="1" max="1" width="2.125" style="29" customWidth="1"/>
    <col min="2" max="2" width="29.5" style="71" customWidth="1"/>
    <col min="3" max="3" width="59.375" style="29" customWidth="1"/>
    <col min="4" max="5" width="12" style="71" customWidth="1"/>
    <col min="6" max="6" width="12.125" style="29" customWidth="1"/>
    <col min="7" max="17" width="13.125" style="29" customWidth="1"/>
    <col min="18" max="18" width="16" style="29" customWidth="1"/>
    <col min="19" max="19" width="20.5" style="29" customWidth="1"/>
    <col min="20" max="20" width="23.875" style="29" customWidth="1"/>
    <col min="21" max="21" width="24.625" style="29" customWidth="1"/>
    <col min="22" max="22" width="20.625" style="29" customWidth="1"/>
    <col min="23" max="23" width="13.875" style="29" customWidth="1"/>
    <col min="24" max="24" width="16.5" style="29" customWidth="1"/>
    <col min="25" max="25" width="17.125" style="29" customWidth="1"/>
    <col min="26" max="26" width="21.625" style="29" customWidth="1"/>
    <col min="27" max="27" width="14.125" style="29" customWidth="1"/>
    <col min="28" max="16384" width="10.625" style="29"/>
  </cols>
  <sheetData>
    <row r="2" spans="2:26" ht="15">
      <c r="B2" s="179" t="s">
        <v>205</v>
      </c>
      <c r="C2" s="179"/>
      <c r="D2" s="179"/>
      <c r="E2" s="179"/>
      <c r="F2" s="179"/>
    </row>
    <row r="3" spans="2:26">
      <c r="B3" s="80"/>
    </row>
    <row r="4" spans="2:26" s="82" customFormat="1" ht="39.75" customHeight="1">
      <c r="B4" s="180" t="s">
        <v>408</v>
      </c>
      <c r="C4" s="180"/>
      <c r="D4" s="180"/>
      <c r="E4" s="180"/>
      <c r="F4" s="180"/>
      <c r="G4" s="180"/>
      <c r="H4" s="180"/>
      <c r="I4" s="180"/>
      <c r="J4" s="180"/>
      <c r="K4" s="180"/>
      <c r="L4" s="180"/>
      <c r="M4" s="180"/>
      <c r="N4" s="180"/>
      <c r="O4" s="180"/>
      <c r="P4" s="180"/>
      <c r="Q4" s="180"/>
      <c r="R4" s="180"/>
      <c r="S4" s="180"/>
      <c r="T4" s="180"/>
      <c r="U4" s="180"/>
      <c r="V4" s="180"/>
      <c r="W4" s="180"/>
      <c r="X4" s="180"/>
      <c r="Y4" s="180"/>
      <c r="Z4" s="180"/>
    </row>
    <row r="6" spans="2:26" s="25" customFormat="1" ht="24" customHeight="1">
      <c r="B6" s="164" t="s">
        <v>206</v>
      </c>
      <c r="C6" s="172"/>
      <c r="D6" s="177" t="str">
        <f>+TOC_General!C17</f>
        <v>ACP Chakra Educativa</v>
      </c>
      <c r="E6" s="177"/>
      <c r="F6" s="177"/>
      <c r="G6" s="177"/>
      <c r="H6" s="178"/>
      <c r="I6" s="178"/>
      <c r="J6" s="178"/>
      <c r="K6" s="178"/>
      <c r="L6" s="178"/>
      <c r="M6" s="178"/>
      <c r="N6" s="178"/>
      <c r="O6" s="178"/>
      <c r="P6" s="178"/>
      <c r="Q6" s="178"/>
      <c r="R6" s="178"/>
      <c r="S6" s="178"/>
      <c r="T6" s="178"/>
      <c r="U6" s="178"/>
      <c r="V6" s="178"/>
      <c r="W6" s="177"/>
      <c r="X6" s="177"/>
      <c r="Y6" s="177"/>
      <c r="Z6" s="177"/>
    </row>
    <row r="7" spans="2:26" ht="23.25" customHeight="1">
      <c r="B7" s="162" t="s">
        <v>261</v>
      </c>
      <c r="C7" s="163"/>
      <c r="D7" s="152" t="s">
        <v>628</v>
      </c>
      <c r="E7" s="153"/>
      <c r="F7" s="153"/>
      <c r="G7" s="153"/>
      <c r="H7" s="153"/>
      <c r="I7" s="153"/>
      <c r="J7" s="153"/>
      <c r="K7" s="153"/>
      <c r="L7" s="153"/>
      <c r="M7" s="153"/>
      <c r="N7" s="153"/>
      <c r="O7" s="153"/>
      <c r="P7" s="153"/>
      <c r="Q7" s="153"/>
      <c r="R7" s="153"/>
      <c r="S7" s="153"/>
      <c r="T7" s="153"/>
      <c r="U7" s="153"/>
      <c r="V7" s="153"/>
      <c r="W7" s="153"/>
      <c r="X7" s="153"/>
      <c r="Y7" s="153"/>
      <c r="Z7" s="154"/>
    </row>
    <row r="8" spans="2:26" ht="14.25" customHeight="1">
      <c r="B8" s="162" t="s">
        <v>207</v>
      </c>
      <c r="C8" s="163"/>
      <c r="D8" s="152" t="s">
        <v>371</v>
      </c>
      <c r="E8" s="153"/>
      <c r="F8" s="153"/>
      <c r="G8" s="153"/>
      <c r="H8" s="153"/>
      <c r="I8" s="153"/>
      <c r="J8" s="153"/>
      <c r="K8" s="153"/>
      <c r="L8" s="153"/>
      <c r="M8" s="153"/>
      <c r="N8" s="153"/>
      <c r="O8" s="153"/>
      <c r="P8" s="153"/>
      <c r="Q8" s="153"/>
      <c r="R8" s="153"/>
      <c r="S8" s="153"/>
      <c r="T8" s="153"/>
      <c r="U8" s="153"/>
      <c r="V8" s="153"/>
      <c r="W8" s="153"/>
      <c r="X8" s="153"/>
      <c r="Y8" s="153"/>
      <c r="Z8" s="154"/>
    </row>
    <row r="9" spans="2:26" ht="20.25" customHeight="1">
      <c r="B9" s="162" t="s">
        <v>208</v>
      </c>
      <c r="C9" s="163"/>
      <c r="D9" s="152" t="s">
        <v>490</v>
      </c>
      <c r="E9" s="153"/>
      <c r="F9" s="153"/>
      <c r="G9" s="153"/>
      <c r="H9" s="153"/>
      <c r="I9" s="153"/>
      <c r="J9" s="153"/>
      <c r="K9" s="153"/>
      <c r="L9" s="153"/>
      <c r="M9" s="153"/>
      <c r="N9" s="153"/>
      <c r="O9" s="153"/>
      <c r="P9" s="153"/>
      <c r="Q9" s="153"/>
      <c r="R9" s="153"/>
      <c r="S9" s="153"/>
      <c r="T9" s="153"/>
      <c r="U9" s="153"/>
      <c r="V9" s="153"/>
      <c r="W9" s="153"/>
      <c r="X9" s="153"/>
      <c r="Y9" s="153"/>
      <c r="Z9" s="154"/>
    </row>
    <row r="10" spans="2:26" ht="18" customHeight="1">
      <c r="B10" s="162" t="s">
        <v>209</v>
      </c>
      <c r="C10" s="163"/>
      <c r="D10" s="152" t="s">
        <v>1360</v>
      </c>
      <c r="E10" s="153"/>
      <c r="F10" s="153"/>
      <c r="G10" s="153"/>
      <c r="H10" s="153"/>
      <c r="I10" s="153"/>
      <c r="J10" s="153"/>
      <c r="K10" s="153"/>
      <c r="L10" s="153"/>
      <c r="M10" s="153"/>
      <c r="N10" s="153"/>
      <c r="O10" s="153"/>
      <c r="P10" s="153"/>
      <c r="Q10" s="153"/>
      <c r="R10" s="153"/>
      <c r="S10" s="153"/>
      <c r="T10" s="153"/>
      <c r="U10" s="153"/>
      <c r="V10" s="153"/>
      <c r="W10" s="153"/>
      <c r="X10" s="153"/>
      <c r="Y10" s="153"/>
      <c r="Z10" s="154"/>
    </row>
    <row r="11" spans="2:26" ht="27.75" customHeight="1">
      <c r="B11" s="157" t="s">
        <v>210</v>
      </c>
      <c r="C11" s="158"/>
      <c r="D11" s="152" t="s">
        <v>498</v>
      </c>
      <c r="E11" s="153"/>
      <c r="F11" s="153"/>
      <c r="G11" s="153"/>
      <c r="H11" s="153"/>
      <c r="I11" s="153"/>
      <c r="J11" s="153"/>
      <c r="K11" s="153"/>
      <c r="L11" s="153"/>
      <c r="M11" s="153"/>
      <c r="N11" s="153"/>
      <c r="O11" s="153"/>
      <c r="P11" s="153"/>
      <c r="Q11" s="153"/>
      <c r="R11" s="153"/>
      <c r="S11" s="153"/>
      <c r="T11" s="153"/>
      <c r="U11" s="153"/>
      <c r="V11" s="153"/>
      <c r="W11" s="153"/>
      <c r="X11" s="153"/>
      <c r="Y11" s="153"/>
      <c r="Z11" s="154"/>
    </row>
    <row r="12" spans="2:26" s="24" customFormat="1" ht="21" customHeight="1">
      <c r="B12" s="155" t="s">
        <v>211</v>
      </c>
      <c r="C12" s="155" t="s">
        <v>212</v>
      </c>
      <c r="D12" s="155" t="s">
        <v>213</v>
      </c>
      <c r="E12" s="155" t="s">
        <v>485</v>
      </c>
      <c r="F12" s="155" t="s">
        <v>214</v>
      </c>
      <c r="G12" s="155" t="s">
        <v>215</v>
      </c>
      <c r="H12" s="231" t="s">
        <v>719</v>
      </c>
      <c r="I12" s="231" t="s">
        <v>720</v>
      </c>
      <c r="J12" s="231" t="s">
        <v>721</v>
      </c>
      <c r="K12" s="231" t="s">
        <v>722</v>
      </c>
      <c r="L12" s="231"/>
      <c r="M12" s="231" t="s">
        <v>723</v>
      </c>
      <c r="N12" s="231"/>
      <c r="O12" s="231"/>
      <c r="P12" s="231"/>
      <c r="Q12" s="231"/>
      <c r="R12" s="232" t="s">
        <v>731</v>
      </c>
      <c r="S12" s="232" t="s">
        <v>732</v>
      </c>
      <c r="T12" s="232" t="s">
        <v>733</v>
      </c>
      <c r="U12" s="232" t="s">
        <v>734</v>
      </c>
      <c r="V12" s="232"/>
      <c r="W12" s="155" t="s">
        <v>216</v>
      </c>
      <c r="X12" s="155"/>
      <c r="Y12" s="155"/>
      <c r="Z12" s="155"/>
    </row>
    <row r="13" spans="2:26" s="24" customFormat="1" ht="87.75" customHeight="1">
      <c r="B13" s="155"/>
      <c r="C13" s="155"/>
      <c r="D13" s="155"/>
      <c r="E13" s="155"/>
      <c r="F13" s="155"/>
      <c r="G13" s="155"/>
      <c r="H13" s="231"/>
      <c r="I13" s="231"/>
      <c r="J13" s="231"/>
      <c r="K13" s="130" t="s">
        <v>724</v>
      </c>
      <c r="L13" s="130" t="s">
        <v>725</v>
      </c>
      <c r="M13" s="130" t="s">
        <v>726</v>
      </c>
      <c r="N13" s="130" t="s">
        <v>727</v>
      </c>
      <c r="O13" s="130" t="s">
        <v>728</v>
      </c>
      <c r="P13" s="130" t="s">
        <v>729</v>
      </c>
      <c r="Q13" s="130" t="s">
        <v>730</v>
      </c>
      <c r="R13" s="232"/>
      <c r="S13" s="232"/>
      <c r="T13" s="232"/>
      <c r="U13" s="129" t="s">
        <v>735</v>
      </c>
      <c r="V13" s="129" t="s">
        <v>736</v>
      </c>
      <c r="W13" s="120" t="s">
        <v>217</v>
      </c>
      <c r="X13" s="120" t="s">
        <v>218</v>
      </c>
      <c r="Y13" s="120" t="s">
        <v>219</v>
      </c>
      <c r="Z13" s="120" t="s">
        <v>220</v>
      </c>
    </row>
    <row r="14" spans="2:26" ht="89.25">
      <c r="B14" s="26" t="str">
        <f>+TOC_General!C18</f>
        <v>Fortalecimiento de control y vigilancia</v>
      </c>
      <c r="C14" s="126" t="s">
        <v>629</v>
      </c>
      <c r="D14" s="44" t="s">
        <v>552</v>
      </c>
      <c r="E14" s="51" t="s">
        <v>602</v>
      </c>
      <c r="F14" s="45">
        <v>1</v>
      </c>
      <c r="G14" s="45">
        <v>1</v>
      </c>
      <c r="H14" s="45"/>
      <c r="I14" s="45"/>
      <c r="J14" s="45"/>
      <c r="K14" s="45">
        <f t="shared" ref="K14:K16" si="0">+H14*F14</f>
        <v>0</v>
      </c>
      <c r="L14" s="45">
        <f>+G14*H14</f>
        <v>0</v>
      </c>
      <c r="M14" s="45"/>
      <c r="N14" s="45"/>
      <c r="O14" s="45"/>
      <c r="P14" s="45"/>
      <c r="Q14" s="45"/>
      <c r="R14" s="45">
        <v>1</v>
      </c>
      <c r="S14" s="45" t="s">
        <v>1100</v>
      </c>
      <c r="T14" s="45" t="s">
        <v>943</v>
      </c>
      <c r="U14" s="45" t="s">
        <v>1102</v>
      </c>
      <c r="V14" s="45" t="s">
        <v>943</v>
      </c>
      <c r="W14" s="28"/>
      <c r="X14" s="28"/>
      <c r="Y14" s="28" t="s">
        <v>535</v>
      </c>
      <c r="Z14" s="59" t="s">
        <v>707</v>
      </c>
    </row>
    <row r="15" spans="2:26" ht="76.5">
      <c r="B15" s="26" t="str">
        <f>+TOC_General!C19</f>
        <v>Herramientas de sostenibilidad financiera</v>
      </c>
      <c r="C15" s="48" t="s">
        <v>630</v>
      </c>
      <c r="D15" s="49" t="s">
        <v>595</v>
      </c>
      <c r="E15" s="52" t="s">
        <v>603</v>
      </c>
      <c r="F15" s="46">
        <v>1</v>
      </c>
      <c r="G15" s="46">
        <v>1</v>
      </c>
      <c r="H15" s="46"/>
      <c r="I15" s="46"/>
      <c r="J15" s="46"/>
      <c r="K15" s="45">
        <f t="shared" si="0"/>
        <v>0</v>
      </c>
      <c r="L15" s="45">
        <f t="shared" ref="L15:L16" si="1">+G15*H15</f>
        <v>0</v>
      </c>
      <c r="M15" s="46"/>
      <c r="N15" s="46"/>
      <c r="O15" s="46"/>
      <c r="P15" s="46"/>
      <c r="Q15" s="46"/>
      <c r="R15" s="46">
        <v>1</v>
      </c>
      <c r="S15" s="46" t="s">
        <v>1101</v>
      </c>
      <c r="T15" s="46" t="s">
        <v>943</v>
      </c>
      <c r="U15" s="46" t="s">
        <v>1400</v>
      </c>
      <c r="V15" s="46" t="s">
        <v>943</v>
      </c>
      <c r="W15" s="27"/>
      <c r="X15" s="27"/>
      <c r="Y15" s="27" t="s">
        <v>535</v>
      </c>
      <c r="Z15" s="124" t="s">
        <v>855</v>
      </c>
    </row>
    <row r="16" spans="2:26" ht="102">
      <c r="B16" s="26" t="str">
        <f>+TOC_General!C20</f>
        <v>Fortalecimiento a los concesionarios de las ACP</v>
      </c>
      <c r="C16" s="126" t="s">
        <v>575</v>
      </c>
      <c r="D16" s="44" t="s">
        <v>491</v>
      </c>
      <c r="E16" s="51" t="s">
        <v>604</v>
      </c>
      <c r="F16" s="46">
        <v>3</v>
      </c>
      <c r="G16" s="46">
        <v>3</v>
      </c>
      <c r="H16" s="46"/>
      <c r="I16" s="46"/>
      <c r="J16" s="46"/>
      <c r="K16" s="45">
        <f t="shared" si="0"/>
        <v>0</v>
      </c>
      <c r="L16" s="45">
        <f t="shared" si="1"/>
        <v>0</v>
      </c>
      <c r="M16" s="46"/>
      <c r="N16" s="46"/>
      <c r="O16" s="46"/>
      <c r="P16" s="46"/>
      <c r="Q16" s="46"/>
      <c r="R16" s="46">
        <v>2</v>
      </c>
      <c r="S16" s="45" t="s">
        <v>1100</v>
      </c>
      <c r="T16" s="63" t="s">
        <v>943</v>
      </c>
      <c r="U16" s="63" t="s">
        <v>1400</v>
      </c>
      <c r="V16" s="63" t="s">
        <v>943</v>
      </c>
      <c r="W16" s="27"/>
      <c r="X16" s="27"/>
      <c r="Y16" s="27" t="s">
        <v>535</v>
      </c>
      <c r="Z16" s="124" t="s">
        <v>708</v>
      </c>
    </row>
    <row r="17" spans="2:26" s="25" customFormat="1" ht="24" customHeight="1">
      <c r="B17" s="164" t="s">
        <v>206</v>
      </c>
      <c r="C17" s="172"/>
      <c r="D17" s="177" t="str">
        <f>+TOC_General!C21</f>
        <v>Reserva Nacional Pacaya Samiria</v>
      </c>
      <c r="E17" s="177"/>
      <c r="F17" s="177"/>
      <c r="G17" s="177"/>
      <c r="H17" s="178"/>
      <c r="I17" s="178"/>
      <c r="J17" s="178"/>
      <c r="K17" s="178"/>
      <c r="L17" s="178"/>
      <c r="M17" s="178"/>
      <c r="N17" s="178"/>
      <c r="O17" s="178"/>
      <c r="P17" s="178"/>
      <c r="Q17" s="178"/>
      <c r="R17" s="178"/>
      <c r="S17" s="178"/>
      <c r="T17" s="178"/>
      <c r="U17" s="178"/>
      <c r="V17" s="178"/>
      <c r="W17" s="177"/>
      <c r="X17" s="177"/>
      <c r="Y17" s="177"/>
      <c r="Z17" s="177"/>
    </row>
    <row r="18" spans="2:26" ht="72" customHeight="1">
      <c r="B18" s="162" t="s">
        <v>261</v>
      </c>
      <c r="C18" s="163"/>
      <c r="D18" s="152" t="s">
        <v>631</v>
      </c>
      <c r="E18" s="153"/>
      <c r="F18" s="153"/>
      <c r="G18" s="153"/>
      <c r="H18" s="153"/>
      <c r="I18" s="153"/>
      <c r="J18" s="153"/>
      <c r="K18" s="153"/>
      <c r="L18" s="153"/>
      <c r="M18" s="153"/>
      <c r="N18" s="153"/>
      <c r="O18" s="153"/>
      <c r="P18" s="153"/>
      <c r="Q18" s="153"/>
      <c r="R18" s="153"/>
      <c r="S18" s="153"/>
      <c r="T18" s="153"/>
      <c r="U18" s="153"/>
      <c r="V18" s="153"/>
      <c r="W18" s="153"/>
      <c r="X18" s="153"/>
      <c r="Y18" s="153"/>
      <c r="Z18" s="154"/>
    </row>
    <row r="19" spans="2:26" ht="21.75" customHeight="1">
      <c r="B19" s="162" t="s">
        <v>207</v>
      </c>
      <c r="C19" s="163"/>
      <c r="D19" s="152" t="s">
        <v>632</v>
      </c>
      <c r="E19" s="153"/>
      <c r="F19" s="153"/>
      <c r="G19" s="153"/>
      <c r="H19" s="153"/>
      <c r="I19" s="153"/>
      <c r="J19" s="153"/>
      <c r="K19" s="153"/>
      <c r="L19" s="153"/>
      <c r="M19" s="153"/>
      <c r="N19" s="153"/>
      <c r="O19" s="153"/>
      <c r="P19" s="153"/>
      <c r="Q19" s="153"/>
      <c r="R19" s="153"/>
      <c r="S19" s="153"/>
      <c r="T19" s="153"/>
      <c r="U19" s="153"/>
      <c r="V19" s="153"/>
      <c r="W19" s="153"/>
      <c r="X19" s="153"/>
      <c r="Y19" s="153"/>
      <c r="Z19" s="154"/>
    </row>
    <row r="20" spans="2:26" ht="21.75" customHeight="1">
      <c r="B20" s="162" t="s">
        <v>208</v>
      </c>
      <c r="C20" s="163"/>
      <c r="D20" s="152" t="s">
        <v>633</v>
      </c>
      <c r="E20" s="153"/>
      <c r="F20" s="153"/>
      <c r="G20" s="153"/>
      <c r="H20" s="153"/>
      <c r="I20" s="153"/>
      <c r="J20" s="153"/>
      <c r="K20" s="153"/>
      <c r="L20" s="153"/>
      <c r="M20" s="153"/>
      <c r="N20" s="153"/>
      <c r="O20" s="153"/>
      <c r="P20" s="153"/>
      <c r="Q20" s="153"/>
      <c r="R20" s="153"/>
      <c r="S20" s="153"/>
      <c r="T20" s="153"/>
      <c r="U20" s="153"/>
      <c r="V20" s="153"/>
      <c r="W20" s="153"/>
      <c r="X20" s="153"/>
      <c r="Y20" s="153"/>
      <c r="Z20" s="154"/>
    </row>
    <row r="21" spans="2:26" ht="20.25" customHeight="1">
      <c r="B21" s="162" t="s">
        <v>209</v>
      </c>
      <c r="C21" s="163"/>
      <c r="D21" s="152" t="s">
        <v>1360</v>
      </c>
      <c r="E21" s="153"/>
      <c r="F21" s="153"/>
      <c r="G21" s="153"/>
      <c r="H21" s="153"/>
      <c r="I21" s="153"/>
      <c r="J21" s="153"/>
      <c r="K21" s="153"/>
      <c r="L21" s="153"/>
      <c r="M21" s="153"/>
      <c r="N21" s="153"/>
      <c r="O21" s="153"/>
      <c r="P21" s="153"/>
      <c r="Q21" s="153"/>
      <c r="R21" s="153"/>
      <c r="S21" s="153"/>
      <c r="T21" s="153"/>
      <c r="U21" s="153"/>
      <c r="V21" s="153"/>
      <c r="W21" s="153"/>
      <c r="X21" s="153"/>
      <c r="Y21" s="153"/>
      <c r="Z21" s="154"/>
    </row>
    <row r="22" spans="2:26" ht="42" customHeight="1">
      <c r="B22" s="157" t="s">
        <v>210</v>
      </c>
      <c r="C22" s="158"/>
      <c r="D22" s="152" t="s">
        <v>487</v>
      </c>
      <c r="E22" s="153"/>
      <c r="F22" s="153"/>
      <c r="G22" s="153"/>
      <c r="H22" s="153"/>
      <c r="I22" s="153"/>
      <c r="J22" s="153"/>
      <c r="K22" s="153"/>
      <c r="L22" s="153"/>
      <c r="M22" s="153"/>
      <c r="N22" s="153"/>
      <c r="O22" s="153"/>
      <c r="P22" s="153"/>
      <c r="Q22" s="153"/>
      <c r="R22" s="153"/>
      <c r="S22" s="153"/>
      <c r="T22" s="153"/>
      <c r="U22" s="153"/>
      <c r="V22" s="153"/>
      <c r="W22" s="153"/>
      <c r="X22" s="153"/>
      <c r="Y22" s="153"/>
      <c r="Z22" s="154"/>
    </row>
    <row r="23" spans="2:26" s="67" customFormat="1" ht="21" customHeight="1">
      <c r="B23" s="156" t="s">
        <v>211</v>
      </c>
      <c r="C23" s="156" t="s">
        <v>212</v>
      </c>
      <c r="D23" s="156" t="s">
        <v>213</v>
      </c>
      <c r="E23" s="156" t="s">
        <v>485</v>
      </c>
      <c r="F23" s="156" t="s">
        <v>214</v>
      </c>
      <c r="G23" s="156" t="s">
        <v>215</v>
      </c>
      <c r="H23" s="238" t="s">
        <v>719</v>
      </c>
      <c r="I23" s="238" t="s">
        <v>720</v>
      </c>
      <c r="J23" s="238" t="s">
        <v>721</v>
      </c>
      <c r="K23" s="238" t="s">
        <v>722</v>
      </c>
      <c r="L23" s="238"/>
      <c r="M23" s="238" t="s">
        <v>723</v>
      </c>
      <c r="N23" s="238"/>
      <c r="O23" s="238"/>
      <c r="P23" s="238"/>
      <c r="Q23" s="238"/>
      <c r="R23" s="242" t="s">
        <v>731</v>
      </c>
      <c r="S23" s="242" t="s">
        <v>732</v>
      </c>
      <c r="T23" s="242" t="s">
        <v>733</v>
      </c>
      <c r="U23" s="242" t="s">
        <v>734</v>
      </c>
      <c r="V23" s="242"/>
      <c r="W23" s="156" t="s">
        <v>216</v>
      </c>
      <c r="X23" s="156"/>
      <c r="Y23" s="156"/>
      <c r="Z23" s="156"/>
    </row>
    <row r="24" spans="2:26" s="67" customFormat="1" ht="87.75" customHeight="1">
      <c r="B24" s="156"/>
      <c r="C24" s="156"/>
      <c r="D24" s="156"/>
      <c r="E24" s="156"/>
      <c r="F24" s="156"/>
      <c r="G24" s="156"/>
      <c r="H24" s="238"/>
      <c r="I24" s="238"/>
      <c r="J24" s="238"/>
      <c r="K24" s="244" t="s">
        <v>724</v>
      </c>
      <c r="L24" s="244" t="s">
        <v>725</v>
      </c>
      <c r="M24" s="244" t="s">
        <v>726</v>
      </c>
      <c r="N24" s="244" t="s">
        <v>727</v>
      </c>
      <c r="O24" s="244" t="s">
        <v>728</v>
      </c>
      <c r="P24" s="244" t="s">
        <v>729</v>
      </c>
      <c r="Q24" s="244" t="s">
        <v>730</v>
      </c>
      <c r="R24" s="242"/>
      <c r="S24" s="242"/>
      <c r="T24" s="242"/>
      <c r="U24" s="245" t="s">
        <v>735</v>
      </c>
      <c r="V24" s="245" t="s">
        <v>736</v>
      </c>
      <c r="W24" s="121" t="s">
        <v>217</v>
      </c>
      <c r="X24" s="121" t="s">
        <v>218</v>
      </c>
      <c r="Y24" s="121" t="s">
        <v>219</v>
      </c>
      <c r="Z24" s="121" t="s">
        <v>220</v>
      </c>
    </row>
    <row r="25" spans="2:26" ht="110.25" customHeight="1">
      <c r="B25" s="26" t="str">
        <f>+TOC_General!C22</f>
        <v>Articulación y fortalecimiento de emprendimiento locales de la actividad turística en la RNPS</v>
      </c>
      <c r="C25" s="124" t="s">
        <v>576</v>
      </c>
      <c r="D25" s="27" t="s">
        <v>236</v>
      </c>
      <c r="E25" s="53" t="s">
        <v>607</v>
      </c>
      <c r="F25" s="28">
        <v>12</v>
      </c>
      <c r="G25" s="28">
        <v>15</v>
      </c>
      <c r="H25" s="60"/>
      <c r="I25" s="60"/>
      <c r="J25" s="60"/>
      <c r="K25" s="60"/>
      <c r="L25" s="60"/>
      <c r="M25" s="60"/>
      <c r="N25" s="60"/>
      <c r="O25" s="60"/>
      <c r="P25" s="60"/>
      <c r="Q25" s="60"/>
      <c r="R25" s="60">
        <v>3</v>
      </c>
      <c r="S25" s="60" t="s">
        <v>1263</v>
      </c>
      <c r="T25" s="61" t="s">
        <v>1262</v>
      </c>
      <c r="U25" s="27" t="s">
        <v>1401</v>
      </c>
      <c r="V25" s="27" t="s">
        <v>1331</v>
      </c>
      <c r="W25" s="28"/>
      <c r="X25" s="28" t="s">
        <v>535</v>
      </c>
      <c r="Y25" s="28"/>
      <c r="Z25" s="59" t="s">
        <v>711</v>
      </c>
    </row>
    <row r="26" spans="2:26" ht="63.75">
      <c r="B26" s="26" t="str">
        <f>+TOC_General!C23</f>
        <v>Aprovechamiento y manejo de recursos naturales (peces de consumo humano, fauna silvestre y especies forestales no maderables)</v>
      </c>
      <c r="C26" s="124" t="s">
        <v>987</v>
      </c>
      <c r="D26" s="27" t="s">
        <v>291</v>
      </c>
      <c r="E26" s="54" t="s">
        <v>739</v>
      </c>
      <c r="F26" s="27">
        <v>30</v>
      </c>
      <c r="G26" s="28">
        <v>30</v>
      </c>
      <c r="H26" s="60"/>
      <c r="I26" s="60"/>
      <c r="J26" s="60"/>
      <c r="K26" s="60"/>
      <c r="L26" s="60"/>
      <c r="M26" s="60"/>
      <c r="N26" s="60"/>
      <c r="O26" s="60"/>
      <c r="P26" s="60"/>
      <c r="Q26" s="60"/>
      <c r="R26" s="60">
        <v>3</v>
      </c>
      <c r="S26" s="60" t="s">
        <v>1264</v>
      </c>
      <c r="T26" s="61" t="s">
        <v>1262</v>
      </c>
      <c r="U26" s="27" t="s">
        <v>740</v>
      </c>
      <c r="V26" s="27" t="s">
        <v>1265</v>
      </c>
      <c r="W26" s="27"/>
      <c r="X26" s="27"/>
      <c r="Y26" s="27" t="s">
        <v>535</v>
      </c>
      <c r="Z26" s="124" t="s">
        <v>712</v>
      </c>
    </row>
    <row r="27" spans="2:26" ht="114.75" customHeight="1">
      <c r="B27" s="26" t="str">
        <f>+TOC_General!C24</f>
        <v>Fortalecimiento del control y vigilancia</v>
      </c>
      <c r="C27" s="124" t="s">
        <v>554</v>
      </c>
      <c r="D27" s="27" t="s">
        <v>553</v>
      </c>
      <c r="E27" s="50" t="s">
        <v>602</v>
      </c>
      <c r="F27" s="27">
        <v>2</v>
      </c>
      <c r="G27" s="27">
        <v>0</v>
      </c>
      <c r="H27" s="61"/>
      <c r="I27" s="61"/>
      <c r="J27" s="61"/>
      <c r="K27" s="61"/>
      <c r="L27" s="61"/>
      <c r="M27" s="61"/>
      <c r="N27" s="61"/>
      <c r="O27" s="61"/>
      <c r="P27" s="61"/>
      <c r="Q27" s="61"/>
      <c r="R27" s="61">
        <v>3</v>
      </c>
      <c r="S27" s="61" t="s">
        <v>1261</v>
      </c>
      <c r="T27" s="61" t="s">
        <v>1402</v>
      </c>
      <c r="U27" s="27" t="s">
        <v>740</v>
      </c>
      <c r="V27" s="27" t="s">
        <v>1266</v>
      </c>
      <c r="W27" s="27"/>
      <c r="X27" s="27" t="s">
        <v>535</v>
      </c>
      <c r="Y27" s="27"/>
      <c r="Z27" s="124" t="s">
        <v>856</v>
      </c>
    </row>
    <row r="28" spans="2:26" ht="66.75" customHeight="1">
      <c r="B28" s="26" t="str">
        <f>+TOC_General!C25</f>
        <v>Fortalecimiento de las capacidades de los guías y custodios turísticos</v>
      </c>
      <c r="C28" s="125" t="s">
        <v>1403</v>
      </c>
      <c r="D28" s="61" t="s">
        <v>743</v>
      </c>
      <c r="E28" s="50" t="s">
        <v>604</v>
      </c>
      <c r="F28" s="61">
        <v>40</v>
      </c>
      <c r="G28" s="61">
        <v>20</v>
      </c>
      <c r="H28" s="61"/>
      <c r="I28" s="61"/>
      <c r="J28" s="61"/>
      <c r="K28" s="61"/>
      <c r="L28" s="61"/>
      <c r="M28" s="61"/>
      <c r="N28" s="61"/>
      <c r="O28" s="61"/>
      <c r="P28" s="61"/>
      <c r="Q28" s="61"/>
      <c r="R28" s="61">
        <v>3</v>
      </c>
      <c r="S28" s="61" t="s">
        <v>1404</v>
      </c>
      <c r="T28" s="61" t="s">
        <v>1262</v>
      </c>
      <c r="U28" s="27" t="s">
        <v>1267</v>
      </c>
      <c r="V28" s="61" t="s">
        <v>747</v>
      </c>
      <c r="W28" s="61"/>
      <c r="X28" s="61"/>
      <c r="Y28" s="61" t="s">
        <v>535</v>
      </c>
      <c r="Z28" s="88"/>
    </row>
    <row r="29" spans="2:26" ht="51">
      <c r="B29" s="26" t="str">
        <f>+TOC_General!C26</f>
        <v xml:space="preserve">Elaboración e implementación de proyectos de desarrollo basados en conservación    </v>
      </c>
      <c r="C29" s="125" t="s">
        <v>745</v>
      </c>
      <c r="D29" s="61" t="s">
        <v>536</v>
      </c>
      <c r="E29" s="53" t="s">
        <v>607</v>
      </c>
      <c r="F29" s="61">
        <v>1</v>
      </c>
      <c r="G29" s="61">
        <v>1</v>
      </c>
      <c r="H29" s="61"/>
      <c r="I29" s="61"/>
      <c r="J29" s="61"/>
      <c r="K29" s="61"/>
      <c r="L29" s="61"/>
      <c r="M29" s="61"/>
      <c r="N29" s="61"/>
      <c r="O29" s="61"/>
      <c r="P29" s="61"/>
      <c r="Q29" s="61"/>
      <c r="R29" s="61">
        <v>3</v>
      </c>
      <c r="S29" s="61" t="s">
        <v>746</v>
      </c>
      <c r="T29" s="61" t="s">
        <v>1262</v>
      </c>
      <c r="U29" s="27" t="s">
        <v>740</v>
      </c>
      <c r="V29" s="61" t="s">
        <v>747</v>
      </c>
      <c r="W29" s="61"/>
      <c r="X29" s="61" t="s">
        <v>535</v>
      </c>
      <c r="Y29" s="61"/>
      <c r="Z29" s="88"/>
    </row>
    <row r="30" spans="2:26" s="25" customFormat="1" ht="15.75" customHeight="1">
      <c r="B30" s="164" t="s">
        <v>206</v>
      </c>
      <c r="C30" s="165"/>
      <c r="D30" s="169" t="str">
        <f>+TOC_General!C27</f>
        <v>Tierras de Comunidades Nativas</v>
      </c>
      <c r="E30" s="170"/>
      <c r="F30" s="170"/>
      <c r="G30" s="170"/>
      <c r="H30" s="170"/>
      <c r="I30" s="170"/>
      <c r="J30" s="170"/>
      <c r="K30" s="170"/>
      <c r="L30" s="170"/>
      <c r="M30" s="170"/>
      <c r="N30" s="170"/>
      <c r="O30" s="170"/>
      <c r="P30" s="170"/>
      <c r="Q30" s="170"/>
      <c r="R30" s="170"/>
      <c r="S30" s="170"/>
      <c r="T30" s="170"/>
      <c r="U30" s="170"/>
      <c r="V30" s="170"/>
      <c r="W30" s="170"/>
      <c r="X30" s="170"/>
      <c r="Y30" s="170"/>
      <c r="Z30" s="171"/>
    </row>
    <row r="31" spans="2:26" ht="140.25" customHeight="1">
      <c r="B31" s="162" t="s">
        <v>261</v>
      </c>
      <c r="C31" s="163"/>
      <c r="D31" s="152" t="s">
        <v>1525</v>
      </c>
      <c r="E31" s="153"/>
      <c r="F31" s="153"/>
      <c r="G31" s="153"/>
      <c r="H31" s="153"/>
      <c r="I31" s="153"/>
      <c r="J31" s="153"/>
      <c r="K31" s="153"/>
      <c r="L31" s="153"/>
      <c r="M31" s="153"/>
      <c r="N31" s="153"/>
      <c r="O31" s="153"/>
      <c r="P31" s="153"/>
      <c r="Q31" s="153"/>
      <c r="R31" s="153"/>
      <c r="S31" s="153"/>
      <c r="T31" s="153"/>
      <c r="U31" s="153"/>
      <c r="V31" s="153"/>
      <c r="W31" s="153"/>
      <c r="X31" s="153"/>
      <c r="Y31" s="153"/>
      <c r="Z31" s="154"/>
    </row>
    <row r="32" spans="2:26" ht="14.25" customHeight="1">
      <c r="B32" s="162" t="s">
        <v>207</v>
      </c>
      <c r="C32" s="163"/>
      <c r="D32" s="152" t="s">
        <v>366</v>
      </c>
      <c r="E32" s="153"/>
      <c r="F32" s="153"/>
      <c r="G32" s="153"/>
      <c r="H32" s="153"/>
      <c r="I32" s="153"/>
      <c r="J32" s="153"/>
      <c r="K32" s="153"/>
      <c r="L32" s="153"/>
      <c r="M32" s="153"/>
      <c r="N32" s="153"/>
      <c r="O32" s="153"/>
      <c r="P32" s="153"/>
      <c r="Q32" s="153"/>
      <c r="R32" s="153"/>
      <c r="S32" s="153"/>
      <c r="T32" s="153"/>
      <c r="U32" s="153"/>
      <c r="V32" s="153"/>
      <c r="W32" s="153"/>
      <c r="X32" s="153"/>
      <c r="Y32" s="153"/>
      <c r="Z32" s="154"/>
    </row>
    <row r="33" spans="2:26" ht="14.25" customHeight="1">
      <c r="B33" s="162" t="s">
        <v>208</v>
      </c>
      <c r="C33" s="163"/>
      <c r="D33" s="166" t="s">
        <v>367</v>
      </c>
      <c r="E33" s="167"/>
      <c r="F33" s="167"/>
      <c r="G33" s="167"/>
      <c r="H33" s="167"/>
      <c r="I33" s="167"/>
      <c r="J33" s="167"/>
      <c r="K33" s="167"/>
      <c r="L33" s="167"/>
      <c r="M33" s="167"/>
      <c r="N33" s="167"/>
      <c r="O33" s="167"/>
      <c r="P33" s="167"/>
      <c r="Q33" s="167"/>
      <c r="R33" s="167"/>
      <c r="S33" s="167"/>
      <c r="T33" s="167"/>
      <c r="U33" s="167"/>
      <c r="V33" s="167"/>
      <c r="W33" s="167"/>
      <c r="X33" s="167"/>
      <c r="Y33" s="167"/>
      <c r="Z33" s="168"/>
    </row>
    <row r="34" spans="2:26" ht="14.25" customHeight="1">
      <c r="B34" s="162" t="s">
        <v>209</v>
      </c>
      <c r="C34" s="163"/>
      <c r="D34" s="152" t="s">
        <v>1360</v>
      </c>
      <c r="E34" s="153"/>
      <c r="F34" s="153"/>
      <c r="G34" s="153"/>
      <c r="H34" s="153"/>
      <c r="I34" s="153"/>
      <c r="J34" s="153"/>
      <c r="K34" s="153"/>
      <c r="L34" s="153"/>
      <c r="M34" s="153"/>
      <c r="N34" s="153"/>
      <c r="O34" s="153"/>
      <c r="P34" s="153"/>
      <c r="Q34" s="153"/>
      <c r="R34" s="153"/>
      <c r="S34" s="153"/>
      <c r="T34" s="153"/>
      <c r="U34" s="153"/>
      <c r="V34" s="153"/>
      <c r="W34" s="153"/>
      <c r="X34" s="153"/>
      <c r="Y34" s="153"/>
      <c r="Z34" s="154"/>
    </row>
    <row r="35" spans="2:26" ht="31.5" customHeight="1">
      <c r="B35" s="157" t="s">
        <v>210</v>
      </c>
      <c r="C35" s="158"/>
      <c r="D35" s="152" t="s">
        <v>443</v>
      </c>
      <c r="E35" s="153"/>
      <c r="F35" s="153"/>
      <c r="G35" s="153"/>
      <c r="H35" s="153"/>
      <c r="I35" s="153"/>
      <c r="J35" s="153"/>
      <c r="K35" s="153"/>
      <c r="L35" s="153"/>
      <c r="M35" s="153"/>
      <c r="N35" s="153"/>
      <c r="O35" s="153"/>
      <c r="P35" s="153"/>
      <c r="Q35" s="153"/>
      <c r="R35" s="153"/>
      <c r="S35" s="153"/>
      <c r="T35" s="153"/>
      <c r="U35" s="153"/>
      <c r="V35" s="153"/>
      <c r="W35" s="153"/>
      <c r="X35" s="153"/>
      <c r="Y35" s="153"/>
      <c r="Z35" s="154"/>
    </row>
    <row r="36" spans="2:26" s="24" customFormat="1" ht="24.75" customHeight="1">
      <c r="B36" s="155" t="s">
        <v>211</v>
      </c>
      <c r="C36" s="155" t="s">
        <v>212</v>
      </c>
      <c r="D36" s="155" t="s">
        <v>213</v>
      </c>
      <c r="E36" s="155" t="s">
        <v>485</v>
      </c>
      <c r="F36" s="155" t="s">
        <v>214</v>
      </c>
      <c r="G36" s="155" t="s">
        <v>215</v>
      </c>
      <c r="H36" s="262" t="s">
        <v>719</v>
      </c>
      <c r="I36" s="262" t="s">
        <v>720</v>
      </c>
      <c r="J36" s="262" t="s">
        <v>721</v>
      </c>
      <c r="K36" s="262" t="s">
        <v>722</v>
      </c>
      <c r="L36" s="262"/>
      <c r="M36" s="262" t="s">
        <v>723</v>
      </c>
      <c r="N36" s="262"/>
      <c r="O36" s="262"/>
      <c r="P36" s="262"/>
      <c r="Q36" s="262"/>
      <c r="R36" s="232" t="s">
        <v>731</v>
      </c>
      <c r="S36" s="232" t="s">
        <v>732</v>
      </c>
      <c r="T36" s="232" t="s">
        <v>733</v>
      </c>
      <c r="U36" s="232" t="s">
        <v>734</v>
      </c>
      <c r="V36" s="232"/>
      <c r="W36" s="155" t="s">
        <v>216</v>
      </c>
      <c r="X36" s="155"/>
      <c r="Y36" s="155"/>
      <c r="Z36" s="155"/>
    </row>
    <row r="37" spans="2:26" s="24" customFormat="1" ht="86.25" customHeight="1">
      <c r="B37" s="155"/>
      <c r="C37" s="155"/>
      <c r="D37" s="155"/>
      <c r="E37" s="155"/>
      <c r="F37" s="155"/>
      <c r="G37" s="155"/>
      <c r="H37" s="262"/>
      <c r="I37" s="262"/>
      <c r="J37" s="262"/>
      <c r="K37" s="264" t="s">
        <v>724</v>
      </c>
      <c r="L37" s="264" t="s">
        <v>725</v>
      </c>
      <c r="M37" s="264" t="s">
        <v>726</v>
      </c>
      <c r="N37" s="264" t="s">
        <v>727</v>
      </c>
      <c r="O37" s="264" t="s">
        <v>728</v>
      </c>
      <c r="P37" s="264" t="s">
        <v>729</v>
      </c>
      <c r="Q37" s="264" t="s">
        <v>730</v>
      </c>
      <c r="R37" s="232"/>
      <c r="S37" s="232"/>
      <c r="T37" s="232"/>
      <c r="U37" s="129" t="s">
        <v>735</v>
      </c>
      <c r="V37" s="129" t="s">
        <v>736</v>
      </c>
      <c r="W37" s="120" t="s">
        <v>217</v>
      </c>
      <c r="X37" s="120" t="s">
        <v>218</v>
      </c>
      <c r="Y37" s="120" t="s">
        <v>219</v>
      </c>
      <c r="Z37" s="120" t="s">
        <v>220</v>
      </c>
    </row>
    <row r="38" spans="2:26" ht="180.75" customHeight="1">
      <c r="B38" s="26" t="str">
        <f>+TOC_General!C28</f>
        <v>Saneamiento físico legal de comunidades nativas</v>
      </c>
      <c r="C38" s="124" t="s">
        <v>986</v>
      </c>
      <c r="D38" s="27" t="s">
        <v>243</v>
      </c>
      <c r="E38" s="53" t="s">
        <v>608</v>
      </c>
      <c r="F38" s="28">
        <f>111+15</f>
        <v>126</v>
      </c>
      <c r="G38" s="28">
        <v>20</v>
      </c>
      <c r="H38" s="60"/>
      <c r="I38" s="60"/>
      <c r="J38" s="60"/>
      <c r="K38" s="60"/>
      <c r="L38" s="60"/>
      <c r="M38" s="60"/>
      <c r="N38" s="60"/>
      <c r="O38" s="60"/>
      <c r="P38" s="60"/>
      <c r="Q38" s="60"/>
      <c r="R38" s="60">
        <v>3</v>
      </c>
      <c r="S38" s="60" t="s">
        <v>748</v>
      </c>
      <c r="T38" s="60" t="s">
        <v>1269</v>
      </c>
      <c r="U38" s="60" t="s">
        <v>1268</v>
      </c>
      <c r="V38" s="60" t="s">
        <v>750</v>
      </c>
      <c r="W38" s="27"/>
      <c r="X38" s="27" t="s">
        <v>535</v>
      </c>
      <c r="Y38" s="27"/>
      <c r="Z38" s="124" t="s">
        <v>620</v>
      </c>
    </row>
    <row r="39" spans="2:26" ht="146.25" customHeight="1">
      <c r="B39" s="26" t="str">
        <f>+TOC_General!C29</f>
        <v>Promoción para el manejo agropecuario y forestal</v>
      </c>
      <c r="C39" s="124" t="s">
        <v>634</v>
      </c>
      <c r="D39" s="27" t="s">
        <v>263</v>
      </c>
      <c r="E39" s="53" t="s">
        <v>607</v>
      </c>
      <c r="F39" s="27">
        <f>146/2</f>
        <v>73</v>
      </c>
      <c r="G39" s="27">
        <f>73</f>
        <v>73</v>
      </c>
      <c r="H39" s="61"/>
      <c r="I39" s="61"/>
      <c r="J39" s="61"/>
      <c r="K39" s="61"/>
      <c r="L39" s="61"/>
      <c r="M39" s="61"/>
      <c r="N39" s="61"/>
      <c r="O39" s="61"/>
      <c r="P39" s="61"/>
      <c r="Q39" s="61"/>
      <c r="R39" s="61">
        <v>3</v>
      </c>
      <c r="S39" s="61" t="s">
        <v>1277</v>
      </c>
      <c r="T39" s="61" t="s">
        <v>1273</v>
      </c>
      <c r="U39" s="60" t="s">
        <v>1271</v>
      </c>
      <c r="V39" s="60" t="s">
        <v>1270</v>
      </c>
      <c r="W39" s="27"/>
      <c r="X39" s="27" t="s">
        <v>535</v>
      </c>
      <c r="Y39" s="27"/>
      <c r="Z39" s="124" t="s">
        <v>635</v>
      </c>
    </row>
    <row r="40" spans="2:26" ht="109.5" customHeight="1">
      <c r="B40" s="26" t="str">
        <f>+TOC_General!C30</f>
        <v>Fortalecimiento de capacidades organizacionales</v>
      </c>
      <c r="C40" s="124" t="s">
        <v>1542</v>
      </c>
      <c r="D40" s="27" t="s">
        <v>246</v>
      </c>
      <c r="E40" s="50" t="s">
        <v>604</v>
      </c>
      <c r="F40" s="27">
        <f>148/2</f>
        <v>74</v>
      </c>
      <c r="G40" s="27">
        <f>74+35</f>
        <v>109</v>
      </c>
      <c r="H40" s="61"/>
      <c r="I40" s="61"/>
      <c r="J40" s="61"/>
      <c r="K40" s="61"/>
      <c r="L40" s="61"/>
      <c r="M40" s="61"/>
      <c r="N40" s="61"/>
      <c r="O40" s="61"/>
      <c r="P40" s="61"/>
      <c r="Q40" s="61"/>
      <c r="R40" s="61">
        <v>3</v>
      </c>
      <c r="S40" s="61" t="s">
        <v>749</v>
      </c>
      <c r="T40" s="61" t="s">
        <v>1278</v>
      </c>
      <c r="U40" s="60"/>
      <c r="V40" s="60" t="s">
        <v>1270</v>
      </c>
      <c r="W40" s="27"/>
      <c r="X40" s="27" t="s">
        <v>535</v>
      </c>
      <c r="Y40" s="27"/>
      <c r="Z40" s="124" t="s">
        <v>985</v>
      </c>
    </row>
    <row r="41" spans="2:26" ht="72" customHeight="1">
      <c r="B41" s="26" t="str">
        <f>+TOC_General!C31</f>
        <v>Incentivos Financieros (TDC, otros)</v>
      </c>
      <c r="C41" s="124" t="s">
        <v>984</v>
      </c>
      <c r="D41" s="27" t="s">
        <v>250</v>
      </c>
      <c r="E41" s="54" t="s">
        <v>603</v>
      </c>
      <c r="F41" s="27">
        <v>25</v>
      </c>
      <c r="G41" s="27">
        <v>50</v>
      </c>
      <c r="H41" s="61"/>
      <c r="I41" s="61"/>
      <c r="J41" s="61"/>
      <c r="K41" s="61"/>
      <c r="L41" s="61"/>
      <c r="M41" s="61"/>
      <c r="N41" s="61"/>
      <c r="O41" s="61"/>
      <c r="P41" s="61"/>
      <c r="Q41" s="61"/>
      <c r="R41" s="61">
        <v>2</v>
      </c>
      <c r="S41" s="61" t="s">
        <v>1272</v>
      </c>
      <c r="T41" s="61" t="s">
        <v>1273</v>
      </c>
      <c r="U41" s="60" t="s">
        <v>1274</v>
      </c>
      <c r="V41" s="61" t="s">
        <v>1279</v>
      </c>
      <c r="W41" s="27"/>
      <c r="X41" s="27" t="s">
        <v>535</v>
      </c>
      <c r="Y41" s="27"/>
      <c r="Z41" s="124" t="s">
        <v>857</v>
      </c>
    </row>
    <row r="42" spans="2:26" ht="76.5">
      <c r="B42" s="26" t="str">
        <f>+TOC_General!C32</f>
        <v>Infraestructura comunitaria</v>
      </c>
      <c r="C42" s="122" t="s">
        <v>1541</v>
      </c>
      <c r="D42" s="27" t="s">
        <v>249</v>
      </c>
      <c r="E42" s="50" t="s">
        <v>605</v>
      </c>
      <c r="F42" s="27">
        <f>(148/2)*35</f>
        <v>2590</v>
      </c>
      <c r="G42" s="27">
        <f>(74+35)*35</f>
        <v>3815</v>
      </c>
      <c r="H42" s="61"/>
      <c r="I42" s="61"/>
      <c r="J42" s="61"/>
      <c r="K42" s="61"/>
      <c r="L42" s="61"/>
      <c r="M42" s="61"/>
      <c r="N42" s="61"/>
      <c r="O42" s="61"/>
      <c r="P42" s="61"/>
      <c r="Q42" s="61"/>
      <c r="R42" s="61">
        <v>3</v>
      </c>
      <c r="S42" s="61" t="s">
        <v>1276</v>
      </c>
      <c r="T42" s="61" t="s">
        <v>1273</v>
      </c>
      <c r="U42" s="60" t="s">
        <v>1275</v>
      </c>
      <c r="V42" s="60" t="s">
        <v>1281</v>
      </c>
      <c r="W42" s="27"/>
      <c r="X42" s="27" t="s">
        <v>535</v>
      </c>
      <c r="Y42" s="27"/>
      <c r="Z42" s="124" t="s">
        <v>709</v>
      </c>
    </row>
    <row r="43" spans="2:26" ht="101.25" customHeight="1">
      <c r="B43" s="26" t="str">
        <f>+TOC_General!C33</f>
        <v>Implementación de programas de educación y salud intercultural de calidad</v>
      </c>
      <c r="C43" s="122" t="s">
        <v>411</v>
      </c>
      <c r="D43" s="27" t="s">
        <v>556</v>
      </c>
      <c r="E43" s="53" t="s">
        <v>609</v>
      </c>
      <c r="F43" s="27">
        <v>25</v>
      </c>
      <c r="G43" s="27">
        <v>100</v>
      </c>
      <c r="H43" s="61"/>
      <c r="I43" s="61"/>
      <c r="J43" s="61"/>
      <c r="K43" s="61"/>
      <c r="L43" s="61"/>
      <c r="M43" s="61"/>
      <c r="N43" s="61"/>
      <c r="O43" s="61"/>
      <c r="P43" s="61"/>
      <c r="Q43" s="61"/>
      <c r="R43" s="61">
        <v>3</v>
      </c>
      <c r="S43" s="61" t="s">
        <v>1280</v>
      </c>
      <c r="T43" s="61" t="s">
        <v>1278</v>
      </c>
      <c r="U43" s="61" t="s">
        <v>1282</v>
      </c>
      <c r="V43" s="61" t="s">
        <v>1283</v>
      </c>
      <c r="W43" s="27"/>
      <c r="X43" s="27" t="s">
        <v>535</v>
      </c>
      <c r="Y43" s="27"/>
      <c r="Z43" s="124" t="s">
        <v>858</v>
      </c>
    </row>
    <row r="44" spans="2:26" ht="140.25">
      <c r="B44" s="26" t="str">
        <f>+TOC_General!C34</f>
        <v xml:space="preserve">Recuperación de Bosques degradados en el área de influencia de la Carretera Lagunas- Arahuante </v>
      </c>
      <c r="C44" s="124" t="s">
        <v>982</v>
      </c>
      <c r="D44" s="27" t="s">
        <v>311</v>
      </c>
      <c r="E44" s="50" t="s">
        <v>610</v>
      </c>
      <c r="F44" s="27">
        <v>500</v>
      </c>
      <c r="G44" s="27">
        <v>0</v>
      </c>
      <c r="H44" s="61"/>
      <c r="I44" s="61"/>
      <c r="J44" s="61"/>
      <c r="K44" s="61"/>
      <c r="L44" s="61"/>
      <c r="M44" s="61"/>
      <c r="N44" s="61"/>
      <c r="O44" s="61"/>
      <c r="P44" s="61"/>
      <c r="Q44" s="61"/>
      <c r="R44" s="61">
        <v>3</v>
      </c>
      <c r="S44" s="61" t="s">
        <v>1284</v>
      </c>
      <c r="T44" s="61" t="s">
        <v>1273</v>
      </c>
      <c r="U44" s="61" t="s">
        <v>1285</v>
      </c>
      <c r="V44" s="61" t="s">
        <v>1286</v>
      </c>
      <c r="W44" s="27"/>
      <c r="X44" s="27" t="s">
        <v>535</v>
      </c>
      <c r="Y44" s="27"/>
      <c r="Z44" s="124" t="s">
        <v>859</v>
      </c>
    </row>
    <row r="45" spans="2:26" ht="116.25" customHeight="1">
      <c r="B45" s="91" t="str">
        <f>+TOC_General!C35</f>
        <v>Programa de superalimentos para la Protección Forestal</v>
      </c>
      <c r="C45" s="94" t="s">
        <v>983</v>
      </c>
      <c r="D45" s="27" t="s">
        <v>551</v>
      </c>
      <c r="E45" s="93" t="s">
        <v>607</v>
      </c>
      <c r="F45" s="27">
        <v>6</v>
      </c>
      <c r="G45" s="27"/>
      <c r="H45" s="61"/>
      <c r="I45" s="61"/>
      <c r="J45" s="61"/>
      <c r="K45" s="61"/>
      <c r="L45" s="61"/>
      <c r="M45" s="61"/>
      <c r="N45" s="61"/>
      <c r="O45" s="61"/>
      <c r="P45" s="61"/>
      <c r="Q45" s="61"/>
      <c r="R45" s="61">
        <v>3</v>
      </c>
      <c r="S45" s="27" t="s">
        <v>1255</v>
      </c>
      <c r="T45" s="61" t="s">
        <v>1253</v>
      </c>
      <c r="U45" s="27" t="s">
        <v>773</v>
      </c>
      <c r="V45" s="61" t="s">
        <v>1286</v>
      </c>
      <c r="W45" s="27"/>
      <c r="X45" s="27"/>
      <c r="Y45" s="27" t="s">
        <v>535</v>
      </c>
      <c r="Z45" s="126" t="s">
        <v>860</v>
      </c>
    </row>
    <row r="46" spans="2:26" ht="114.75">
      <c r="B46" s="26" t="str">
        <f>+TOC_General!C36</f>
        <v>Implementación de servicios turísticos de la Piedra de Cumpanama.</v>
      </c>
      <c r="C46" s="124" t="s">
        <v>636</v>
      </c>
      <c r="D46" s="27" t="s">
        <v>557</v>
      </c>
      <c r="E46" s="50" t="s">
        <v>607</v>
      </c>
      <c r="F46" s="27">
        <v>1</v>
      </c>
      <c r="G46" s="27">
        <v>1</v>
      </c>
      <c r="H46" s="61"/>
      <c r="I46" s="61"/>
      <c r="J46" s="61"/>
      <c r="K46" s="61"/>
      <c r="L46" s="61"/>
      <c r="M46" s="61"/>
      <c r="N46" s="61"/>
      <c r="O46" s="61"/>
      <c r="P46" s="61"/>
      <c r="Q46" s="61"/>
      <c r="R46" s="61">
        <v>3</v>
      </c>
      <c r="S46" s="60" t="s">
        <v>1293</v>
      </c>
      <c r="T46" s="61" t="s">
        <v>1294</v>
      </c>
      <c r="U46" s="60" t="s">
        <v>1287</v>
      </c>
      <c r="V46" s="60" t="s">
        <v>1288</v>
      </c>
      <c r="W46" s="27"/>
      <c r="X46" s="27" t="s">
        <v>535</v>
      </c>
      <c r="Y46" s="27"/>
      <c r="Z46" s="124" t="s">
        <v>861</v>
      </c>
    </row>
    <row r="47" spans="2:26" ht="89.25">
      <c r="B47" s="26" t="str">
        <f>+TOC_General!C37</f>
        <v>Implementación de servicios turísticos del Lago Cuipari.</v>
      </c>
      <c r="C47" s="124" t="s">
        <v>638</v>
      </c>
      <c r="D47" s="27" t="s">
        <v>557</v>
      </c>
      <c r="E47" s="50" t="s">
        <v>607</v>
      </c>
      <c r="F47" s="27">
        <v>1</v>
      </c>
      <c r="G47" s="27">
        <v>1</v>
      </c>
      <c r="H47" s="61"/>
      <c r="I47" s="61"/>
      <c r="J47" s="61"/>
      <c r="K47" s="61"/>
      <c r="L47" s="61"/>
      <c r="M47" s="61"/>
      <c r="N47" s="61"/>
      <c r="O47" s="61"/>
      <c r="P47" s="61"/>
      <c r="Q47" s="61"/>
      <c r="R47" s="61">
        <v>3</v>
      </c>
      <c r="S47" s="60" t="s">
        <v>1293</v>
      </c>
      <c r="T47" s="61" t="s">
        <v>1294</v>
      </c>
      <c r="U47" s="60" t="s">
        <v>752</v>
      </c>
      <c r="V47" s="60" t="s">
        <v>1289</v>
      </c>
      <c r="W47" s="27"/>
      <c r="X47" s="27" t="s">
        <v>535</v>
      </c>
      <c r="Y47" s="27"/>
      <c r="Z47" s="124" t="s">
        <v>637</v>
      </c>
    </row>
    <row r="48" spans="2:26" s="37" customFormat="1" ht="89.25">
      <c r="B48" s="26" t="str">
        <f>+TOC_General!C38</f>
        <v>Promoción de artesanías de mujeres Shawis</v>
      </c>
      <c r="C48" s="122" t="s">
        <v>639</v>
      </c>
      <c r="D48" s="33" t="s">
        <v>616</v>
      </c>
      <c r="E48" s="53" t="s">
        <v>607</v>
      </c>
      <c r="F48" s="33">
        <v>30</v>
      </c>
      <c r="G48" s="33">
        <v>60</v>
      </c>
      <c r="H48" s="62"/>
      <c r="I48" s="62"/>
      <c r="J48" s="62"/>
      <c r="K48" s="62"/>
      <c r="L48" s="62"/>
      <c r="M48" s="62"/>
      <c r="N48" s="62"/>
      <c r="O48" s="62"/>
      <c r="P48" s="62"/>
      <c r="Q48" s="62"/>
      <c r="R48" s="62">
        <v>3</v>
      </c>
      <c r="S48" s="62" t="s">
        <v>1291</v>
      </c>
      <c r="T48" s="62" t="s">
        <v>1290</v>
      </c>
      <c r="U48" s="62" t="s">
        <v>1292</v>
      </c>
      <c r="V48" s="62" t="s">
        <v>1270</v>
      </c>
      <c r="W48" s="33"/>
      <c r="X48" s="33" t="s">
        <v>535</v>
      </c>
      <c r="Y48" s="33"/>
      <c r="Z48" s="122" t="s">
        <v>862</v>
      </c>
    </row>
    <row r="49" spans="2:26" ht="19.5" customHeight="1">
      <c r="B49" s="162" t="s">
        <v>206</v>
      </c>
      <c r="C49" s="176"/>
      <c r="D49" s="173" t="str">
        <f>+TOC_General!E17</f>
        <v>Concesiones Forestales Maderables</v>
      </c>
      <c r="E49" s="174"/>
      <c r="F49" s="174"/>
      <c r="G49" s="174"/>
      <c r="H49" s="174"/>
      <c r="I49" s="174"/>
      <c r="J49" s="174"/>
      <c r="K49" s="174"/>
      <c r="L49" s="174"/>
      <c r="M49" s="174"/>
      <c r="N49" s="174"/>
      <c r="O49" s="174"/>
      <c r="P49" s="174"/>
      <c r="Q49" s="174"/>
      <c r="R49" s="174"/>
      <c r="S49" s="174"/>
      <c r="T49" s="174"/>
      <c r="U49" s="174"/>
      <c r="V49" s="174"/>
      <c r="W49" s="174"/>
      <c r="X49" s="174"/>
      <c r="Y49" s="174"/>
      <c r="Z49" s="175"/>
    </row>
    <row r="50" spans="2:26" ht="19.5" customHeight="1">
      <c r="B50" s="162" t="s">
        <v>261</v>
      </c>
      <c r="C50" s="163"/>
      <c r="D50" s="152" t="s">
        <v>1515</v>
      </c>
      <c r="E50" s="153"/>
      <c r="F50" s="153"/>
      <c r="G50" s="153"/>
      <c r="H50" s="153"/>
      <c r="I50" s="153"/>
      <c r="J50" s="153"/>
      <c r="K50" s="153"/>
      <c r="L50" s="153"/>
      <c r="M50" s="153"/>
      <c r="N50" s="153"/>
      <c r="O50" s="153"/>
      <c r="P50" s="153"/>
      <c r="Q50" s="153"/>
      <c r="R50" s="153"/>
      <c r="S50" s="153"/>
      <c r="T50" s="153"/>
      <c r="U50" s="153"/>
      <c r="V50" s="153"/>
      <c r="W50" s="153"/>
      <c r="X50" s="153"/>
      <c r="Y50" s="153"/>
      <c r="Z50" s="154"/>
    </row>
    <row r="51" spans="2:26" ht="15" customHeight="1">
      <c r="B51" s="162" t="s">
        <v>207</v>
      </c>
      <c r="C51" s="163"/>
      <c r="D51" s="152" t="s">
        <v>375</v>
      </c>
      <c r="E51" s="153"/>
      <c r="F51" s="153"/>
      <c r="G51" s="153"/>
      <c r="H51" s="153"/>
      <c r="I51" s="153"/>
      <c r="J51" s="153"/>
      <c r="K51" s="153"/>
      <c r="L51" s="153"/>
      <c r="M51" s="153"/>
      <c r="N51" s="153"/>
      <c r="O51" s="153"/>
      <c r="P51" s="153"/>
      <c r="Q51" s="153"/>
      <c r="R51" s="153"/>
      <c r="S51" s="153"/>
      <c r="T51" s="153"/>
      <c r="U51" s="153"/>
      <c r="V51" s="153"/>
      <c r="W51" s="153"/>
      <c r="X51" s="153"/>
      <c r="Y51" s="153"/>
      <c r="Z51" s="154"/>
    </row>
    <row r="52" spans="2:26" ht="15" customHeight="1">
      <c r="B52" s="162" t="s">
        <v>208</v>
      </c>
      <c r="C52" s="163"/>
      <c r="D52" s="152" t="s">
        <v>376</v>
      </c>
      <c r="E52" s="153"/>
      <c r="F52" s="153"/>
      <c r="G52" s="153"/>
      <c r="H52" s="153"/>
      <c r="I52" s="153"/>
      <c r="J52" s="153"/>
      <c r="K52" s="153"/>
      <c r="L52" s="153"/>
      <c r="M52" s="153"/>
      <c r="N52" s="153"/>
      <c r="O52" s="153"/>
      <c r="P52" s="153"/>
      <c r="Q52" s="153"/>
      <c r="R52" s="153"/>
      <c r="S52" s="153"/>
      <c r="T52" s="153"/>
      <c r="U52" s="153"/>
      <c r="V52" s="153"/>
      <c r="W52" s="153"/>
      <c r="X52" s="153"/>
      <c r="Y52" s="153"/>
      <c r="Z52" s="154"/>
    </row>
    <row r="53" spans="2:26" ht="18.75" customHeight="1">
      <c r="B53" s="162" t="s">
        <v>209</v>
      </c>
      <c r="C53" s="163"/>
      <c r="D53" s="152" t="s">
        <v>1360</v>
      </c>
      <c r="E53" s="153"/>
      <c r="F53" s="153"/>
      <c r="G53" s="153"/>
      <c r="H53" s="153"/>
      <c r="I53" s="153"/>
      <c r="J53" s="153"/>
      <c r="K53" s="153"/>
      <c r="L53" s="153"/>
      <c r="M53" s="153"/>
      <c r="N53" s="153"/>
      <c r="O53" s="153"/>
      <c r="P53" s="153"/>
      <c r="Q53" s="153"/>
      <c r="R53" s="153"/>
      <c r="S53" s="153"/>
      <c r="T53" s="153"/>
      <c r="U53" s="153"/>
      <c r="V53" s="153"/>
      <c r="W53" s="153"/>
      <c r="X53" s="153"/>
      <c r="Y53" s="153"/>
      <c r="Z53" s="154"/>
    </row>
    <row r="54" spans="2:26" ht="33.75" customHeight="1">
      <c r="B54" s="157" t="s">
        <v>210</v>
      </c>
      <c r="C54" s="158"/>
      <c r="D54" s="152" t="s">
        <v>497</v>
      </c>
      <c r="E54" s="153"/>
      <c r="F54" s="153"/>
      <c r="G54" s="153"/>
      <c r="H54" s="153"/>
      <c r="I54" s="153"/>
      <c r="J54" s="153"/>
      <c r="K54" s="153"/>
      <c r="L54" s="153"/>
      <c r="M54" s="153"/>
      <c r="N54" s="153"/>
      <c r="O54" s="153"/>
      <c r="P54" s="153"/>
      <c r="Q54" s="153"/>
      <c r="R54" s="153"/>
      <c r="S54" s="153"/>
      <c r="T54" s="153"/>
      <c r="U54" s="153"/>
      <c r="V54" s="153"/>
      <c r="W54" s="153"/>
      <c r="X54" s="153"/>
      <c r="Y54" s="153"/>
      <c r="Z54" s="154"/>
    </row>
    <row r="55" spans="2:26" s="24" customFormat="1" ht="18.75" customHeight="1">
      <c r="B55" s="155" t="s">
        <v>211</v>
      </c>
      <c r="C55" s="155" t="s">
        <v>212</v>
      </c>
      <c r="D55" s="155" t="s">
        <v>213</v>
      </c>
      <c r="E55" s="155" t="s">
        <v>485</v>
      </c>
      <c r="F55" s="155" t="s">
        <v>214</v>
      </c>
      <c r="G55" s="155" t="s">
        <v>215</v>
      </c>
      <c r="H55" s="262" t="s">
        <v>719</v>
      </c>
      <c r="I55" s="262" t="s">
        <v>720</v>
      </c>
      <c r="J55" s="262" t="s">
        <v>721</v>
      </c>
      <c r="K55" s="262" t="s">
        <v>722</v>
      </c>
      <c r="L55" s="262"/>
      <c r="M55" s="262" t="s">
        <v>723</v>
      </c>
      <c r="N55" s="262"/>
      <c r="O55" s="262"/>
      <c r="P55" s="262"/>
      <c r="Q55" s="262"/>
      <c r="R55" s="232" t="s">
        <v>731</v>
      </c>
      <c r="S55" s="232" t="s">
        <v>732</v>
      </c>
      <c r="T55" s="232" t="s">
        <v>733</v>
      </c>
      <c r="U55" s="232" t="s">
        <v>734</v>
      </c>
      <c r="V55" s="232"/>
      <c r="W55" s="155" t="s">
        <v>216</v>
      </c>
      <c r="X55" s="155"/>
      <c r="Y55" s="155"/>
      <c r="Z55" s="155"/>
    </row>
    <row r="56" spans="2:26" s="24" customFormat="1" ht="85.5" customHeight="1">
      <c r="B56" s="155"/>
      <c r="C56" s="155"/>
      <c r="D56" s="155"/>
      <c r="E56" s="155"/>
      <c r="F56" s="155"/>
      <c r="G56" s="155"/>
      <c r="H56" s="262"/>
      <c r="I56" s="262"/>
      <c r="J56" s="262"/>
      <c r="K56" s="264" t="s">
        <v>724</v>
      </c>
      <c r="L56" s="264" t="s">
        <v>725</v>
      </c>
      <c r="M56" s="264" t="s">
        <v>726</v>
      </c>
      <c r="N56" s="264" t="s">
        <v>727</v>
      </c>
      <c r="O56" s="264" t="s">
        <v>728</v>
      </c>
      <c r="P56" s="264" t="s">
        <v>729</v>
      </c>
      <c r="Q56" s="264" t="s">
        <v>730</v>
      </c>
      <c r="R56" s="232"/>
      <c r="S56" s="232"/>
      <c r="T56" s="232"/>
      <c r="U56" s="129" t="s">
        <v>735</v>
      </c>
      <c r="V56" s="129" t="s">
        <v>736</v>
      </c>
      <c r="W56" s="120" t="s">
        <v>217</v>
      </c>
      <c r="X56" s="120" t="s">
        <v>218</v>
      </c>
      <c r="Y56" s="120" t="s">
        <v>219</v>
      </c>
      <c r="Z56" s="120" t="s">
        <v>220</v>
      </c>
    </row>
    <row r="57" spans="2:26" ht="143.25" customHeight="1">
      <c r="B57" s="26" t="str">
        <f>+TOC_General!E18</f>
        <v>Proyecto piloto para aprovechamiento productivo de especies forestales maderables</v>
      </c>
      <c r="C57" s="124" t="s">
        <v>981</v>
      </c>
      <c r="D57" s="27" t="s">
        <v>536</v>
      </c>
      <c r="E57" s="50" t="s">
        <v>607</v>
      </c>
      <c r="F57" s="27">
        <v>2</v>
      </c>
      <c r="G57" s="27">
        <v>2</v>
      </c>
      <c r="H57" s="61"/>
      <c r="I57" s="61"/>
      <c r="J57" s="61"/>
      <c r="K57" s="61"/>
      <c r="L57" s="61"/>
      <c r="M57" s="61"/>
      <c r="N57" s="61"/>
      <c r="O57" s="61"/>
      <c r="P57" s="61"/>
      <c r="Q57" s="61"/>
      <c r="R57" s="61">
        <v>2</v>
      </c>
      <c r="S57" s="61" t="s">
        <v>1296</v>
      </c>
      <c r="T57" s="87" t="s">
        <v>1211</v>
      </c>
      <c r="U57" s="87" t="s">
        <v>1295</v>
      </c>
      <c r="V57" s="87" t="s">
        <v>1164</v>
      </c>
      <c r="W57" s="27"/>
      <c r="X57" s="27" t="s">
        <v>535</v>
      </c>
      <c r="Y57" s="27"/>
      <c r="Z57" s="124" t="s">
        <v>863</v>
      </c>
    </row>
    <row r="58" spans="2:26" ht="15" customHeight="1">
      <c r="B58" s="162" t="s">
        <v>206</v>
      </c>
      <c r="C58" s="163"/>
      <c r="D58" s="159" t="str">
        <f>+TOC_General!E19</f>
        <v>Concesiones de Conservación</v>
      </c>
      <c r="E58" s="160"/>
      <c r="F58" s="160"/>
      <c r="G58" s="160"/>
      <c r="H58" s="160"/>
      <c r="I58" s="160"/>
      <c r="J58" s="160"/>
      <c r="K58" s="160"/>
      <c r="L58" s="160"/>
      <c r="M58" s="160"/>
      <c r="N58" s="160"/>
      <c r="O58" s="160"/>
      <c r="P58" s="160"/>
      <c r="Q58" s="160"/>
      <c r="R58" s="160"/>
      <c r="S58" s="160"/>
      <c r="T58" s="160"/>
      <c r="U58" s="160"/>
      <c r="V58" s="160"/>
      <c r="W58" s="160"/>
      <c r="X58" s="160"/>
      <c r="Y58" s="160"/>
      <c r="Z58" s="161"/>
    </row>
    <row r="59" spans="2:26" ht="19.5" customHeight="1">
      <c r="B59" s="162" t="s">
        <v>261</v>
      </c>
      <c r="C59" s="163"/>
      <c r="D59" s="152" t="s">
        <v>1514</v>
      </c>
      <c r="E59" s="153"/>
      <c r="F59" s="153"/>
      <c r="G59" s="153"/>
      <c r="H59" s="153"/>
      <c r="I59" s="153"/>
      <c r="J59" s="153"/>
      <c r="K59" s="153"/>
      <c r="L59" s="153"/>
      <c r="M59" s="153"/>
      <c r="N59" s="153"/>
      <c r="O59" s="153"/>
      <c r="P59" s="153"/>
      <c r="Q59" s="153"/>
      <c r="R59" s="153"/>
      <c r="S59" s="153"/>
      <c r="T59" s="153"/>
      <c r="U59" s="153"/>
      <c r="V59" s="153"/>
      <c r="W59" s="153"/>
      <c r="X59" s="153"/>
      <c r="Y59" s="153"/>
      <c r="Z59" s="154"/>
    </row>
    <row r="60" spans="2:26" ht="14.25" customHeight="1">
      <c r="B60" s="162" t="s">
        <v>207</v>
      </c>
      <c r="C60" s="163"/>
      <c r="D60" s="152" t="s">
        <v>371</v>
      </c>
      <c r="E60" s="153"/>
      <c r="F60" s="153"/>
      <c r="G60" s="153"/>
      <c r="H60" s="153"/>
      <c r="I60" s="153"/>
      <c r="J60" s="153"/>
      <c r="K60" s="153"/>
      <c r="L60" s="153"/>
      <c r="M60" s="153"/>
      <c r="N60" s="153"/>
      <c r="O60" s="153"/>
      <c r="P60" s="153"/>
      <c r="Q60" s="153"/>
      <c r="R60" s="153"/>
      <c r="S60" s="153"/>
      <c r="T60" s="153"/>
      <c r="U60" s="153"/>
      <c r="V60" s="153"/>
      <c r="W60" s="153"/>
      <c r="X60" s="153"/>
      <c r="Y60" s="153"/>
      <c r="Z60" s="154"/>
    </row>
    <row r="61" spans="2:26" ht="14.25" customHeight="1">
      <c r="B61" s="162" t="s">
        <v>208</v>
      </c>
      <c r="C61" s="163"/>
      <c r="D61" s="152" t="s">
        <v>376</v>
      </c>
      <c r="E61" s="153"/>
      <c r="F61" s="153"/>
      <c r="G61" s="153"/>
      <c r="H61" s="153"/>
      <c r="I61" s="153"/>
      <c r="J61" s="153"/>
      <c r="K61" s="153"/>
      <c r="L61" s="153"/>
      <c r="M61" s="153"/>
      <c r="N61" s="153"/>
      <c r="O61" s="153"/>
      <c r="P61" s="153"/>
      <c r="Q61" s="153"/>
      <c r="R61" s="153"/>
      <c r="S61" s="153"/>
      <c r="T61" s="153"/>
      <c r="U61" s="153"/>
      <c r="V61" s="153"/>
      <c r="W61" s="153"/>
      <c r="X61" s="153"/>
      <c r="Y61" s="153"/>
      <c r="Z61" s="154"/>
    </row>
    <row r="62" spans="2:26" ht="18.75" customHeight="1">
      <c r="B62" s="162" t="s">
        <v>209</v>
      </c>
      <c r="C62" s="163"/>
      <c r="D62" s="152" t="s">
        <v>1360</v>
      </c>
      <c r="E62" s="153"/>
      <c r="F62" s="153"/>
      <c r="G62" s="153"/>
      <c r="H62" s="153"/>
      <c r="I62" s="153"/>
      <c r="J62" s="153"/>
      <c r="K62" s="153"/>
      <c r="L62" s="153"/>
      <c r="M62" s="153"/>
      <c r="N62" s="153"/>
      <c r="O62" s="153"/>
      <c r="P62" s="153"/>
      <c r="Q62" s="153"/>
      <c r="R62" s="153"/>
      <c r="S62" s="153"/>
      <c r="T62" s="153"/>
      <c r="U62" s="153"/>
      <c r="V62" s="153"/>
      <c r="W62" s="153"/>
      <c r="X62" s="153"/>
      <c r="Y62" s="153"/>
      <c r="Z62" s="154"/>
    </row>
    <row r="63" spans="2:26" ht="36" customHeight="1">
      <c r="B63" s="157" t="s">
        <v>210</v>
      </c>
      <c r="C63" s="158"/>
      <c r="D63" s="152" t="s">
        <v>499</v>
      </c>
      <c r="E63" s="153"/>
      <c r="F63" s="153"/>
      <c r="G63" s="153"/>
      <c r="H63" s="153"/>
      <c r="I63" s="153"/>
      <c r="J63" s="153"/>
      <c r="K63" s="153"/>
      <c r="L63" s="153"/>
      <c r="M63" s="153"/>
      <c r="N63" s="153"/>
      <c r="O63" s="153"/>
      <c r="P63" s="153"/>
      <c r="Q63" s="153"/>
      <c r="R63" s="153"/>
      <c r="S63" s="153"/>
      <c r="T63" s="153"/>
      <c r="U63" s="153"/>
      <c r="V63" s="153"/>
      <c r="W63" s="153"/>
      <c r="X63" s="153"/>
      <c r="Y63" s="153"/>
      <c r="Z63" s="154"/>
    </row>
    <row r="64" spans="2:26" s="67" customFormat="1" ht="27.75" customHeight="1">
      <c r="B64" s="156" t="s">
        <v>211</v>
      </c>
      <c r="C64" s="156" t="s">
        <v>212</v>
      </c>
      <c r="D64" s="156" t="s">
        <v>213</v>
      </c>
      <c r="E64" s="156" t="s">
        <v>485</v>
      </c>
      <c r="F64" s="156" t="s">
        <v>214</v>
      </c>
      <c r="G64" s="156" t="s">
        <v>215</v>
      </c>
      <c r="H64" s="238" t="s">
        <v>719</v>
      </c>
      <c r="I64" s="238" t="s">
        <v>720</v>
      </c>
      <c r="J64" s="238" t="s">
        <v>721</v>
      </c>
      <c r="K64" s="238" t="s">
        <v>722</v>
      </c>
      <c r="L64" s="238"/>
      <c r="M64" s="238" t="s">
        <v>723</v>
      </c>
      <c r="N64" s="238"/>
      <c r="O64" s="238"/>
      <c r="P64" s="238"/>
      <c r="Q64" s="238"/>
      <c r="R64" s="242" t="s">
        <v>731</v>
      </c>
      <c r="S64" s="242" t="s">
        <v>732</v>
      </c>
      <c r="T64" s="242" t="s">
        <v>733</v>
      </c>
      <c r="U64" s="242" t="s">
        <v>734</v>
      </c>
      <c r="V64" s="242"/>
      <c r="W64" s="156" t="s">
        <v>216</v>
      </c>
      <c r="X64" s="156"/>
      <c r="Y64" s="156"/>
      <c r="Z64" s="156"/>
    </row>
    <row r="65" spans="2:26" s="67" customFormat="1" ht="84.75" customHeight="1">
      <c r="B65" s="156"/>
      <c r="C65" s="156"/>
      <c r="D65" s="156"/>
      <c r="E65" s="156"/>
      <c r="F65" s="156"/>
      <c r="G65" s="156"/>
      <c r="H65" s="238"/>
      <c r="I65" s="238"/>
      <c r="J65" s="238"/>
      <c r="K65" s="244" t="s">
        <v>724</v>
      </c>
      <c r="L65" s="244" t="s">
        <v>725</v>
      </c>
      <c r="M65" s="244" t="s">
        <v>726</v>
      </c>
      <c r="N65" s="244" t="s">
        <v>727</v>
      </c>
      <c r="O65" s="244" t="s">
        <v>728</v>
      </c>
      <c r="P65" s="244" t="s">
        <v>729</v>
      </c>
      <c r="Q65" s="244" t="s">
        <v>730</v>
      </c>
      <c r="R65" s="242"/>
      <c r="S65" s="242"/>
      <c r="T65" s="242"/>
      <c r="U65" s="245" t="s">
        <v>735</v>
      </c>
      <c r="V65" s="245" t="s">
        <v>736</v>
      </c>
      <c r="W65" s="121" t="s">
        <v>217</v>
      </c>
      <c r="X65" s="121" t="s">
        <v>218</v>
      </c>
      <c r="Y65" s="121" t="s">
        <v>219</v>
      </c>
      <c r="Z65" s="121" t="s">
        <v>220</v>
      </c>
    </row>
    <row r="66" spans="2:26" ht="102">
      <c r="B66" s="26" t="str">
        <f>+TOC_General!E20</f>
        <v>Reconocimiento, asociatividad y fortalecimiento de custodios forestales para el control y vigilancia</v>
      </c>
      <c r="C66" s="124" t="s">
        <v>558</v>
      </c>
      <c r="D66" s="27" t="s">
        <v>258</v>
      </c>
      <c r="E66" s="50" t="s">
        <v>602</v>
      </c>
      <c r="F66" s="27">
        <v>10</v>
      </c>
      <c r="G66" s="27">
        <v>10</v>
      </c>
      <c r="H66" s="61"/>
      <c r="I66" s="61"/>
      <c r="J66" s="61"/>
      <c r="K66" s="61"/>
      <c r="L66" s="61"/>
      <c r="M66" s="61"/>
      <c r="N66" s="61"/>
      <c r="O66" s="61"/>
      <c r="P66" s="61"/>
      <c r="Q66" s="61"/>
      <c r="R66" s="61">
        <v>2</v>
      </c>
      <c r="S66" s="61" t="s">
        <v>1158</v>
      </c>
      <c r="T66" s="61" t="s">
        <v>1159</v>
      </c>
      <c r="U66" s="61" t="s">
        <v>1157</v>
      </c>
      <c r="V66" s="61" t="s">
        <v>943</v>
      </c>
      <c r="W66" s="27"/>
      <c r="X66" s="27"/>
      <c r="Y66" s="27" t="s">
        <v>535</v>
      </c>
      <c r="Z66" s="124" t="s">
        <v>710</v>
      </c>
    </row>
    <row r="67" spans="2:26" s="37" customFormat="1" ht="63.75">
      <c r="B67" s="26" t="str">
        <f>+TOC_General!E21</f>
        <v>Incentivos financieros para promoción de conservación</v>
      </c>
      <c r="C67" s="122" t="s">
        <v>580</v>
      </c>
      <c r="D67" s="33" t="s">
        <v>458</v>
      </c>
      <c r="E67" s="53" t="s">
        <v>603</v>
      </c>
      <c r="F67" s="33">
        <v>1</v>
      </c>
      <c r="G67" s="33">
        <v>1</v>
      </c>
      <c r="H67" s="62"/>
      <c r="I67" s="62"/>
      <c r="J67" s="62"/>
      <c r="K67" s="62"/>
      <c r="L67" s="62"/>
      <c r="M67" s="62"/>
      <c r="N67" s="62"/>
      <c r="O67" s="62"/>
      <c r="P67" s="62"/>
      <c r="Q67" s="62"/>
      <c r="R67" s="62">
        <v>3</v>
      </c>
      <c r="S67" s="62" t="s">
        <v>1160</v>
      </c>
      <c r="T67" s="62" t="s">
        <v>943</v>
      </c>
      <c r="U67" s="62" t="s">
        <v>1297</v>
      </c>
      <c r="V67" s="62" t="s">
        <v>943</v>
      </c>
      <c r="W67" s="33"/>
      <c r="X67" s="33"/>
      <c r="Y67" s="33" t="s">
        <v>535</v>
      </c>
      <c r="Z67" s="33"/>
    </row>
    <row r="68" spans="2:26" ht="22.5" customHeight="1">
      <c r="B68" s="162" t="s">
        <v>206</v>
      </c>
      <c r="C68" s="163"/>
      <c r="D68" s="149" t="str">
        <f>+TOC_General!E22</f>
        <v>Zonas para producción de cultivos agrícolas para la producción destinada al autoconsumo y productos de exportación</v>
      </c>
      <c r="E68" s="150"/>
      <c r="F68" s="150"/>
      <c r="G68" s="150"/>
      <c r="H68" s="150"/>
      <c r="I68" s="150"/>
      <c r="J68" s="150"/>
      <c r="K68" s="150"/>
      <c r="L68" s="150"/>
      <c r="M68" s="150"/>
      <c r="N68" s="150"/>
      <c r="O68" s="150"/>
      <c r="P68" s="150"/>
      <c r="Q68" s="150"/>
      <c r="R68" s="150"/>
      <c r="S68" s="150"/>
      <c r="T68" s="150"/>
      <c r="U68" s="150"/>
      <c r="V68" s="150"/>
      <c r="W68" s="150"/>
      <c r="X68" s="150"/>
      <c r="Y68" s="150"/>
      <c r="Z68" s="151"/>
    </row>
    <row r="69" spans="2:26" ht="29.25" customHeight="1">
      <c r="B69" s="162" t="s">
        <v>261</v>
      </c>
      <c r="C69" s="163"/>
      <c r="D69" s="152" t="s">
        <v>1529</v>
      </c>
      <c r="E69" s="153"/>
      <c r="F69" s="153"/>
      <c r="G69" s="153"/>
      <c r="H69" s="153"/>
      <c r="I69" s="153"/>
      <c r="J69" s="153"/>
      <c r="K69" s="153"/>
      <c r="L69" s="153"/>
      <c r="M69" s="153"/>
      <c r="N69" s="153"/>
      <c r="O69" s="153"/>
      <c r="P69" s="153"/>
      <c r="Q69" s="153"/>
      <c r="R69" s="153"/>
      <c r="S69" s="153"/>
      <c r="T69" s="153"/>
      <c r="U69" s="153"/>
      <c r="V69" s="153"/>
      <c r="W69" s="153"/>
      <c r="X69" s="153"/>
      <c r="Y69" s="153"/>
      <c r="Z69" s="154"/>
    </row>
    <row r="70" spans="2:26" ht="21" customHeight="1">
      <c r="B70" s="162" t="s">
        <v>207</v>
      </c>
      <c r="C70" s="163"/>
      <c r="D70" s="152" t="s">
        <v>444</v>
      </c>
      <c r="E70" s="153"/>
      <c r="F70" s="153"/>
      <c r="G70" s="153"/>
      <c r="H70" s="153"/>
      <c r="I70" s="153"/>
      <c r="J70" s="153"/>
      <c r="K70" s="153"/>
      <c r="L70" s="153"/>
      <c r="M70" s="153"/>
      <c r="N70" s="153"/>
      <c r="O70" s="153"/>
      <c r="P70" s="153"/>
      <c r="Q70" s="153"/>
      <c r="R70" s="153"/>
      <c r="S70" s="153"/>
      <c r="T70" s="153"/>
      <c r="U70" s="153"/>
      <c r="V70" s="153"/>
      <c r="W70" s="153"/>
      <c r="X70" s="153"/>
      <c r="Y70" s="153"/>
      <c r="Z70" s="154"/>
    </row>
    <row r="71" spans="2:26" ht="18" customHeight="1">
      <c r="B71" s="162" t="s">
        <v>208</v>
      </c>
      <c r="C71" s="163"/>
      <c r="D71" s="152" t="s">
        <v>623</v>
      </c>
      <c r="E71" s="153"/>
      <c r="F71" s="153"/>
      <c r="G71" s="153"/>
      <c r="H71" s="153"/>
      <c r="I71" s="153"/>
      <c r="J71" s="153"/>
      <c r="K71" s="153"/>
      <c r="L71" s="153"/>
      <c r="M71" s="153"/>
      <c r="N71" s="153"/>
      <c r="O71" s="153"/>
      <c r="P71" s="153"/>
      <c r="Q71" s="153"/>
      <c r="R71" s="153"/>
      <c r="S71" s="153"/>
      <c r="T71" s="153"/>
      <c r="U71" s="153"/>
      <c r="V71" s="153"/>
      <c r="W71" s="153"/>
      <c r="X71" s="153"/>
      <c r="Y71" s="153"/>
      <c r="Z71" s="154"/>
    </row>
    <row r="72" spans="2:26" ht="18" customHeight="1">
      <c r="B72" s="162" t="s">
        <v>209</v>
      </c>
      <c r="C72" s="163"/>
      <c r="D72" s="152" t="s">
        <v>1360</v>
      </c>
      <c r="E72" s="153"/>
      <c r="F72" s="153"/>
      <c r="G72" s="153"/>
      <c r="H72" s="153"/>
      <c r="I72" s="153"/>
      <c r="J72" s="153"/>
      <c r="K72" s="153"/>
      <c r="L72" s="153"/>
      <c r="M72" s="153"/>
      <c r="N72" s="153"/>
      <c r="O72" s="153"/>
      <c r="P72" s="153"/>
      <c r="Q72" s="153"/>
      <c r="R72" s="153"/>
      <c r="S72" s="153"/>
      <c r="T72" s="153"/>
      <c r="U72" s="153"/>
      <c r="V72" s="153"/>
      <c r="W72" s="153"/>
      <c r="X72" s="153"/>
      <c r="Y72" s="153"/>
      <c r="Z72" s="154"/>
    </row>
    <row r="73" spans="2:26" ht="33.75" customHeight="1">
      <c r="B73" s="157" t="s">
        <v>210</v>
      </c>
      <c r="C73" s="158"/>
      <c r="D73" s="152" t="s">
        <v>443</v>
      </c>
      <c r="E73" s="153"/>
      <c r="F73" s="153"/>
      <c r="G73" s="153"/>
      <c r="H73" s="153"/>
      <c r="I73" s="153"/>
      <c r="J73" s="153"/>
      <c r="K73" s="153"/>
      <c r="L73" s="153"/>
      <c r="M73" s="153"/>
      <c r="N73" s="153"/>
      <c r="O73" s="153"/>
      <c r="P73" s="153"/>
      <c r="Q73" s="153"/>
      <c r="R73" s="153"/>
      <c r="S73" s="153"/>
      <c r="T73" s="153"/>
      <c r="U73" s="153"/>
      <c r="V73" s="153"/>
      <c r="W73" s="153"/>
      <c r="X73" s="153"/>
      <c r="Y73" s="153"/>
      <c r="Z73" s="154"/>
    </row>
    <row r="74" spans="2:26" s="67" customFormat="1" ht="22.5" customHeight="1">
      <c r="B74" s="156" t="s">
        <v>211</v>
      </c>
      <c r="C74" s="156" t="s">
        <v>212</v>
      </c>
      <c r="D74" s="156" t="s">
        <v>213</v>
      </c>
      <c r="E74" s="156" t="s">
        <v>485</v>
      </c>
      <c r="F74" s="156" t="s">
        <v>214</v>
      </c>
      <c r="G74" s="156" t="s">
        <v>215</v>
      </c>
      <c r="H74" s="238" t="s">
        <v>719</v>
      </c>
      <c r="I74" s="238" t="s">
        <v>720</v>
      </c>
      <c r="J74" s="238" t="s">
        <v>721</v>
      </c>
      <c r="K74" s="238" t="s">
        <v>722</v>
      </c>
      <c r="L74" s="238"/>
      <c r="M74" s="238" t="s">
        <v>723</v>
      </c>
      <c r="N74" s="238"/>
      <c r="O74" s="238"/>
      <c r="P74" s="238"/>
      <c r="Q74" s="238"/>
      <c r="R74" s="242" t="s">
        <v>731</v>
      </c>
      <c r="S74" s="242" t="s">
        <v>732</v>
      </c>
      <c r="T74" s="242" t="s">
        <v>733</v>
      </c>
      <c r="U74" s="242" t="s">
        <v>734</v>
      </c>
      <c r="V74" s="242"/>
      <c r="W74" s="156" t="s">
        <v>216</v>
      </c>
      <c r="X74" s="156"/>
      <c r="Y74" s="156"/>
      <c r="Z74" s="156"/>
    </row>
    <row r="75" spans="2:26" s="67" customFormat="1" ht="85.5" customHeight="1">
      <c r="B75" s="156"/>
      <c r="C75" s="156"/>
      <c r="D75" s="156"/>
      <c r="E75" s="156"/>
      <c r="F75" s="156"/>
      <c r="G75" s="156"/>
      <c r="H75" s="238"/>
      <c r="I75" s="238"/>
      <c r="J75" s="238"/>
      <c r="K75" s="244" t="s">
        <v>724</v>
      </c>
      <c r="L75" s="244" t="s">
        <v>725</v>
      </c>
      <c r="M75" s="244" t="s">
        <v>726</v>
      </c>
      <c r="N75" s="244" t="s">
        <v>727</v>
      </c>
      <c r="O75" s="244" t="s">
        <v>728</v>
      </c>
      <c r="P75" s="244" t="s">
        <v>729</v>
      </c>
      <c r="Q75" s="244" t="s">
        <v>730</v>
      </c>
      <c r="R75" s="242"/>
      <c r="S75" s="242"/>
      <c r="T75" s="242"/>
      <c r="U75" s="245" t="s">
        <v>735</v>
      </c>
      <c r="V75" s="245" t="s">
        <v>736</v>
      </c>
      <c r="W75" s="121" t="s">
        <v>217</v>
      </c>
      <c r="X75" s="121" t="s">
        <v>218</v>
      </c>
      <c r="Y75" s="121" t="s">
        <v>219</v>
      </c>
      <c r="Z75" s="121" t="s">
        <v>220</v>
      </c>
    </row>
    <row r="76" spans="2:26" ht="63.75">
      <c r="B76" s="26" t="str">
        <f>+TOC_General!E23</f>
        <v>Saneamiento físico legal de predios rústicos individuales</v>
      </c>
      <c r="C76" s="124" t="s">
        <v>306</v>
      </c>
      <c r="D76" s="27" t="s">
        <v>262</v>
      </c>
      <c r="E76" s="53" t="s">
        <v>608</v>
      </c>
      <c r="F76" s="27">
        <v>200</v>
      </c>
      <c r="G76" s="27">
        <v>200</v>
      </c>
      <c r="H76" s="61">
        <f>20*3.35</f>
        <v>67</v>
      </c>
      <c r="I76" s="61"/>
      <c r="J76" s="61"/>
      <c r="K76" s="61"/>
      <c r="L76" s="61"/>
      <c r="M76" s="61"/>
      <c r="N76" s="61"/>
      <c r="O76" s="61"/>
      <c r="P76" s="61"/>
      <c r="Q76" s="61"/>
      <c r="R76" s="61">
        <v>3</v>
      </c>
      <c r="S76" s="61" t="s">
        <v>1167</v>
      </c>
      <c r="T76" s="27" t="s">
        <v>943</v>
      </c>
      <c r="U76" s="61" t="s">
        <v>1345</v>
      </c>
      <c r="V76" s="61" t="s">
        <v>1405</v>
      </c>
      <c r="W76" s="27"/>
      <c r="X76" s="27" t="s">
        <v>535</v>
      </c>
      <c r="Y76" s="27"/>
      <c r="Z76" s="124" t="s">
        <v>713</v>
      </c>
    </row>
    <row r="77" spans="2:26" ht="140.25">
      <c r="B77" s="26" t="str">
        <f>+TOC_General!E24</f>
        <v>Promoción de la cadena de valor del cacao</v>
      </c>
      <c r="C77" s="124" t="s">
        <v>1583</v>
      </c>
      <c r="D77" s="27" t="s">
        <v>536</v>
      </c>
      <c r="E77" s="53" t="s">
        <v>607</v>
      </c>
      <c r="F77" s="28">
        <v>2</v>
      </c>
      <c r="G77" s="27">
        <v>2</v>
      </c>
      <c r="H77" s="61"/>
      <c r="I77" s="61"/>
      <c r="J77" s="61"/>
      <c r="K77" s="61"/>
      <c r="L77" s="61"/>
      <c r="M77" s="61"/>
      <c r="N77" s="61"/>
      <c r="O77" s="61"/>
      <c r="P77" s="61"/>
      <c r="Q77" s="61"/>
      <c r="R77" s="61">
        <v>3</v>
      </c>
      <c r="S77" s="61"/>
      <c r="T77" s="61" t="s">
        <v>1273</v>
      </c>
      <c r="U77" s="61" t="s">
        <v>763</v>
      </c>
      <c r="V77" s="61"/>
      <c r="W77" s="27"/>
      <c r="X77" s="27" t="s">
        <v>535</v>
      </c>
      <c r="Y77" s="27"/>
      <c r="Z77" s="124" t="s">
        <v>873</v>
      </c>
    </row>
    <row r="78" spans="2:26" ht="114.75">
      <c r="B78" s="26" t="str">
        <f>+TOC_General!E25</f>
        <v>Promoción de la cadena de valor de la palma aceitera</v>
      </c>
      <c r="C78" s="124" t="s">
        <v>1584</v>
      </c>
      <c r="D78" s="27" t="s">
        <v>536</v>
      </c>
      <c r="E78" s="50" t="s">
        <v>607</v>
      </c>
      <c r="F78" s="28">
        <v>2</v>
      </c>
      <c r="G78" s="27">
        <v>2</v>
      </c>
      <c r="H78" s="61"/>
      <c r="I78" s="61"/>
      <c r="J78" s="61"/>
      <c r="K78" s="61"/>
      <c r="L78" s="61"/>
      <c r="M78" s="61"/>
      <c r="N78" s="61"/>
      <c r="O78" s="61"/>
      <c r="P78" s="61"/>
      <c r="Q78" s="61"/>
      <c r="R78" s="61">
        <v>2</v>
      </c>
      <c r="S78" s="61"/>
      <c r="T78" s="61" t="s">
        <v>1273</v>
      </c>
      <c r="U78" s="61" t="s">
        <v>764</v>
      </c>
      <c r="V78" s="61"/>
      <c r="W78" s="27"/>
      <c r="X78" s="27" t="s">
        <v>535</v>
      </c>
      <c r="Y78" s="27"/>
      <c r="Z78" s="124" t="s">
        <v>874</v>
      </c>
    </row>
    <row r="79" spans="2:26" ht="76.5">
      <c r="B79" s="26" t="str">
        <f>+TOC_General!E26</f>
        <v>Promoción de la cadena de valor de la guanábana y piña</v>
      </c>
      <c r="C79" s="122" t="s">
        <v>1585</v>
      </c>
      <c r="D79" s="33" t="s">
        <v>536</v>
      </c>
      <c r="E79" s="54" t="s">
        <v>607</v>
      </c>
      <c r="F79" s="33">
        <v>2</v>
      </c>
      <c r="G79" s="33">
        <v>2</v>
      </c>
      <c r="H79" s="62"/>
      <c r="I79" s="62"/>
      <c r="J79" s="62"/>
      <c r="K79" s="62"/>
      <c r="L79" s="62"/>
      <c r="M79" s="62"/>
      <c r="N79" s="62"/>
      <c r="O79" s="62"/>
      <c r="P79" s="62"/>
      <c r="Q79" s="62"/>
      <c r="R79" s="62">
        <v>1</v>
      </c>
      <c r="S79" s="62" t="s">
        <v>1300</v>
      </c>
      <c r="T79" s="61" t="s">
        <v>1273</v>
      </c>
      <c r="U79" s="61" t="s">
        <v>1399</v>
      </c>
      <c r="V79" s="61" t="s">
        <v>1286</v>
      </c>
      <c r="W79" s="33"/>
      <c r="X79" s="33" t="s">
        <v>535</v>
      </c>
      <c r="Y79" s="33"/>
      <c r="Z79" s="122" t="s">
        <v>877</v>
      </c>
    </row>
    <row r="80" spans="2:26" ht="127.5">
      <c r="B80" s="26" t="str">
        <f>+TOC_General!E27</f>
        <v>Promoción de la cadena de valor del yute</v>
      </c>
      <c r="C80" s="124" t="s">
        <v>1586</v>
      </c>
      <c r="D80" s="27" t="s">
        <v>536</v>
      </c>
      <c r="E80" s="53" t="s">
        <v>607</v>
      </c>
      <c r="F80" s="27">
        <v>1</v>
      </c>
      <c r="G80" s="27">
        <v>1</v>
      </c>
      <c r="H80" s="61"/>
      <c r="I80" s="61"/>
      <c r="J80" s="61"/>
      <c r="K80" s="61"/>
      <c r="L80" s="61"/>
      <c r="M80" s="61"/>
      <c r="N80" s="61"/>
      <c r="O80" s="61"/>
      <c r="P80" s="61"/>
      <c r="Q80" s="61"/>
      <c r="R80" s="61">
        <v>3</v>
      </c>
      <c r="S80" s="61" t="s">
        <v>1298</v>
      </c>
      <c r="T80" s="61" t="s">
        <v>1273</v>
      </c>
      <c r="U80" s="61" t="s">
        <v>1301</v>
      </c>
      <c r="V80" s="61" t="s">
        <v>1286</v>
      </c>
      <c r="W80" s="27"/>
      <c r="X80" s="27" t="s">
        <v>535</v>
      </c>
      <c r="Y80" s="27"/>
      <c r="Z80" s="124" t="s">
        <v>881</v>
      </c>
    </row>
    <row r="81" spans="2:34" ht="89.25">
      <c r="B81" s="26" t="str">
        <f>+TOC_General!E28</f>
        <v>Promoción de la cadena de valor de los cultivos agrícolas temporales (plátano, maíz, arroz bajo riego, yuca, frejol, sandia, otros.)</v>
      </c>
      <c r="C81" s="122" t="s">
        <v>1587</v>
      </c>
      <c r="D81" s="27" t="s">
        <v>536</v>
      </c>
      <c r="E81" s="50" t="s">
        <v>607</v>
      </c>
      <c r="F81" s="27">
        <v>5</v>
      </c>
      <c r="G81" s="27">
        <v>5</v>
      </c>
      <c r="H81" s="61"/>
      <c r="I81" s="61"/>
      <c r="J81" s="61"/>
      <c r="K81" s="61"/>
      <c r="L81" s="61"/>
      <c r="M81" s="61"/>
      <c r="N81" s="61"/>
      <c r="O81" s="61"/>
      <c r="P81" s="61"/>
      <c r="Q81" s="61"/>
      <c r="R81" s="61">
        <v>2</v>
      </c>
      <c r="S81" s="61" t="s">
        <v>1298</v>
      </c>
      <c r="T81" s="61" t="s">
        <v>1273</v>
      </c>
      <c r="U81" s="61" t="s">
        <v>1299</v>
      </c>
      <c r="V81" s="61" t="s">
        <v>1286</v>
      </c>
      <c r="W81" s="27"/>
      <c r="X81" s="27" t="s">
        <v>535</v>
      </c>
      <c r="Y81" s="27"/>
      <c r="Z81" s="124" t="s">
        <v>864</v>
      </c>
    </row>
    <row r="82" spans="2:34" ht="102">
      <c r="B82" s="26" t="str">
        <f>+TOC_General!E29</f>
        <v>Promoción de cultivos para seguridad alimentaria</v>
      </c>
      <c r="C82" s="124" t="s">
        <v>1588</v>
      </c>
      <c r="D82" s="27" t="s">
        <v>536</v>
      </c>
      <c r="E82" s="53" t="s">
        <v>611</v>
      </c>
      <c r="F82" s="27">
        <v>2</v>
      </c>
      <c r="G82" s="27">
        <v>2</v>
      </c>
      <c r="H82" s="61"/>
      <c r="I82" s="61"/>
      <c r="J82" s="61"/>
      <c r="K82" s="61"/>
      <c r="L82" s="61"/>
      <c r="M82" s="61"/>
      <c r="N82" s="61"/>
      <c r="O82" s="61"/>
      <c r="P82" s="61"/>
      <c r="Q82" s="61"/>
      <c r="R82" s="61">
        <v>3</v>
      </c>
      <c r="S82" s="62" t="s">
        <v>1300</v>
      </c>
      <c r="T82" s="61" t="s">
        <v>1273</v>
      </c>
      <c r="U82" s="61" t="s">
        <v>1399</v>
      </c>
      <c r="V82" s="61" t="s">
        <v>1286</v>
      </c>
      <c r="W82" s="27"/>
      <c r="X82" s="27" t="s">
        <v>535</v>
      </c>
      <c r="Y82" s="27"/>
      <c r="Z82" s="124" t="s">
        <v>875</v>
      </c>
    </row>
    <row r="83" spans="2:34" ht="22.5" customHeight="1">
      <c r="B83" s="162" t="s">
        <v>206</v>
      </c>
      <c r="C83" s="163"/>
      <c r="D83" s="149" t="str">
        <f>+TOC_General!E36</f>
        <v>Zonas de población ribereña para producción de cultivos de especies nativas destinada al autoconsumo y productos de exportación</v>
      </c>
      <c r="E83" s="150"/>
      <c r="F83" s="150"/>
      <c r="G83" s="150"/>
      <c r="H83" s="150"/>
      <c r="I83" s="150"/>
      <c r="J83" s="150"/>
      <c r="K83" s="150"/>
      <c r="L83" s="150"/>
      <c r="M83" s="150"/>
      <c r="N83" s="150"/>
      <c r="O83" s="150"/>
      <c r="P83" s="150"/>
      <c r="Q83" s="150"/>
      <c r="R83" s="150"/>
      <c r="S83" s="150"/>
      <c r="T83" s="150"/>
      <c r="U83" s="150"/>
      <c r="V83" s="150"/>
      <c r="W83" s="150"/>
      <c r="X83" s="150"/>
      <c r="Y83" s="150"/>
      <c r="Z83" s="151"/>
    </row>
    <row r="84" spans="2:34" ht="18.75" customHeight="1">
      <c r="B84" s="162" t="s">
        <v>261</v>
      </c>
      <c r="C84" s="163"/>
      <c r="D84" s="152" t="s">
        <v>624</v>
      </c>
      <c r="E84" s="153"/>
      <c r="F84" s="153"/>
      <c r="G84" s="153"/>
      <c r="H84" s="153"/>
      <c r="I84" s="153"/>
      <c r="J84" s="153"/>
      <c r="K84" s="153"/>
      <c r="L84" s="153"/>
      <c r="M84" s="153"/>
      <c r="N84" s="153"/>
      <c r="O84" s="153"/>
      <c r="P84" s="153"/>
      <c r="Q84" s="153"/>
      <c r="R84" s="153"/>
      <c r="S84" s="153"/>
      <c r="T84" s="153"/>
      <c r="U84" s="153"/>
      <c r="V84" s="153"/>
      <c r="W84" s="153"/>
      <c r="X84" s="153"/>
      <c r="Y84" s="153"/>
      <c r="Z84" s="154"/>
    </row>
    <row r="85" spans="2:34" ht="18.75" customHeight="1">
      <c r="B85" s="162" t="s">
        <v>207</v>
      </c>
      <c r="C85" s="163"/>
      <c r="D85" s="152" t="s">
        <v>625</v>
      </c>
      <c r="E85" s="153"/>
      <c r="F85" s="153"/>
      <c r="G85" s="153"/>
      <c r="H85" s="153"/>
      <c r="I85" s="153"/>
      <c r="J85" s="153"/>
      <c r="K85" s="153"/>
      <c r="L85" s="153"/>
      <c r="M85" s="153"/>
      <c r="N85" s="153"/>
      <c r="O85" s="153"/>
      <c r="P85" s="153"/>
      <c r="Q85" s="153"/>
      <c r="R85" s="153"/>
      <c r="S85" s="153"/>
      <c r="T85" s="153"/>
      <c r="U85" s="153"/>
      <c r="V85" s="153"/>
      <c r="W85" s="153"/>
      <c r="X85" s="153"/>
      <c r="Y85" s="153"/>
      <c r="Z85" s="154"/>
    </row>
    <row r="86" spans="2:34" ht="36.75" customHeight="1">
      <c r="B86" s="162" t="s">
        <v>208</v>
      </c>
      <c r="C86" s="163"/>
      <c r="D86" s="152" t="s">
        <v>581</v>
      </c>
      <c r="E86" s="153"/>
      <c r="F86" s="153"/>
      <c r="G86" s="153"/>
      <c r="H86" s="153"/>
      <c r="I86" s="153"/>
      <c r="J86" s="153"/>
      <c r="K86" s="153"/>
      <c r="L86" s="153"/>
      <c r="M86" s="153"/>
      <c r="N86" s="153"/>
      <c r="O86" s="153"/>
      <c r="P86" s="153"/>
      <c r="Q86" s="153"/>
      <c r="R86" s="153"/>
      <c r="S86" s="153"/>
      <c r="T86" s="153"/>
      <c r="U86" s="153"/>
      <c r="V86" s="153"/>
      <c r="W86" s="153"/>
      <c r="X86" s="153"/>
      <c r="Y86" s="153"/>
      <c r="Z86" s="154"/>
    </row>
    <row r="87" spans="2:34" ht="18.75" customHeight="1">
      <c r="B87" s="162" t="s">
        <v>209</v>
      </c>
      <c r="C87" s="163"/>
      <c r="D87" s="152" t="s">
        <v>1360</v>
      </c>
      <c r="E87" s="153"/>
      <c r="F87" s="153"/>
      <c r="G87" s="153"/>
      <c r="H87" s="153"/>
      <c r="I87" s="153"/>
      <c r="J87" s="153"/>
      <c r="K87" s="153"/>
      <c r="L87" s="153"/>
      <c r="M87" s="153"/>
      <c r="N87" s="153"/>
      <c r="O87" s="153"/>
      <c r="P87" s="153"/>
      <c r="Q87" s="153"/>
      <c r="R87" s="153"/>
      <c r="S87" s="153"/>
      <c r="T87" s="153"/>
      <c r="U87" s="153"/>
      <c r="V87" s="153"/>
      <c r="W87" s="153"/>
      <c r="X87" s="153"/>
      <c r="Y87" s="153"/>
      <c r="Z87" s="154"/>
    </row>
    <row r="88" spans="2:34" ht="35.25" customHeight="1">
      <c r="B88" s="157" t="s">
        <v>210</v>
      </c>
      <c r="C88" s="158"/>
      <c r="D88" s="152" t="s">
        <v>443</v>
      </c>
      <c r="E88" s="153"/>
      <c r="F88" s="153"/>
      <c r="G88" s="153"/>
      <c r="H88" s="153"/>
      <c r="I88" s="153"/>
      <c r="J88" s="153"/>
      <c r="K88" s="153"/>
      <c r="L88" s="153"/>
      <c r="M88" s="153"/>
      <c r="N88" s="153"/>
      <c r="O88" s="153"/>
      <c r="P88" s="153"/>
      <c r="Q88" s="153"/>
      <c r="R88" s="153"/>
      <c r="S88" s="153"/>
      <c r="T88" s="153"/>
      <c r="U88" s="153"/>
      <c r="V88" s="153"/>
      <c r="W88" s="153"/>
      <c r="X88" s="153"/>
      <c r="Y88" s="153"/>
      <c r="Z88" s="154"/>
    </row>
    <row r="89" spans="2:34" s="84" customFormat="1" ht="12">
      <c r="B89" s="155" t="s">
        <v>211</v>
      </c>
      <c r="C89" s="155" t="s">
        <v>212</v>
      </c>
      <c r="D89" s="155" t="s">
        <v>213</v>
      </c>
      <c r="E89" s="155" t="s">
        <v>485</v>
      </c>
      <c r="F89" s="155" t="s">
        <v>214</v>
      </c>
      <c r="G89" s="155" t="s">
        <v>215</v>
      </c>
      <c r="H89" s="231" t="s">
        <v>719</v>
      </c>
      <c r="I89" s="231" t="s">
        <v>720</v>
      </c>
      <c r="J89" s="231" t="s">
        <v>721</v>
      </c>
      <c r="K89" s="231" t="s">
        <v>722</v>
      </c>
      <c r="L89" s="231"/>
      <c r="M89" s="231" t="s">
        <v>723</v>
      </c>
      <c r="N89" s="231"/>
      <c r="O89" s="231"/>
      <c r="P89" s="231"/>
      <c r="Q89" s="231"/>
      <c r="R89" s="232" t="s">
        <v>731</v>
      </c>
      <c r="S89" s="232" t="s">
        <v>732</v>
      </c>
      <c r="T89" s="232" t="s">
        <v>733</v>
      </c>
      <c r="U89" s="232" t="s">
        <v>734</v>
      </c>
      <c r="V89" s="232"/>
      <c r="W89" s="155" t="s">
        <v>216</v>
      </c>
      <c r="X89" s="155"/>
      <c r="Y89" s="155"/>
      <c r="Z89" s="155"/>
      <c r="AA89" s="24"/>
      <c r="AB89" s="24"/>
      <c r="AC89" s="24"/>
      <c r="AD89" s="24"/>
      <c r="AE89" s="24"/>
      <c r="AF89" s="24"/>
      <c r="AG89" s="24"/>
      <c r="AH89" s="24"/>
    </row>
    <row r="90" spans="2:34" s="84" customFormat="1" ht="92.25" customHeight="1">
      <c r="B90" s="155"/>
      <c r="C90" s="155"/>
      <c r="D90" s="155"/>
      <c r="E90" s="155"/>
      <c r="F90" s="155"/>
      <c r="G90" s="155"/>
      <c r="H90" s="231"/>
      <c r="I90" s="231"/>
      <c r="J90" s="231"/>
      <c r="K90" s="130" t="s">
        <v>724</v>
      </c>
      <c r="L90" s="130" t="s">
        <v>725</v>
      </c>
      <c r="M90" s="130" t="s">
        <v>726</v>
      </c>
      <c r="N90" s="130" t="s">
        <v>727</v>
      </c>
      <c r="O90" s="130" t="s">
        <v>728</v>
      </c>
      <c r="P90" s="130" t="s">
        <v>729</v>
      </c>
      <c r="Q90" s="130" t="s">
        <v>730</v>
      </c>
      <c r="R90" s="232"/>
      <c r="S90" s="232"/>
      <c r="T90" s="232"/>
      <c r="U90" s="129" t="s">
        <v>735</v>
      </c>
      <c r="V90" s="129" t="s">
        <v>736</v>
      </c>
      <c r="W90" s="120" t="s">
        <v>217</v>
      </c>
      <c r="X90" s="120" t="s">
        <v>218</v>
      </c>
      <c r="Y90" s="120" t="s">
        <v>219</v>
      </c>
      <c r="Z90" s="120" t="s">
        <v>220</v>
      </c>
      <c r="AA90" s="24"/>
      <c r="AB90" s="24"/>
      <c r="AC90" s="24"/>
      <c r="AD90" s="24"/>
      <c r="AE90" s="24"/>
      <c r="AF90" s="24"/>
      <c r="AG90" s="24"/>
      <c r="AH90" s="24"/>
    </row>
    <row r="91" spans="2:34" ht="63.75">
      <c r="B91" s="26" t="str">
        <f>+TOC_General!E37</f>
        <v>Saneamiento físico legal de predios rústicos individuales</v>
      </c>
      <c r="C91" s="124" t="s">
        <v>306</v>
      </c>
      <c r="D91" s="27" t="s">
        <v>262</v>
      </c>
      <c r="E91" s="53" t="s">
        <v>608</v>
      </c>
      <c r="F91" s="27">
        <v>200</v>
      </c>
      <c r="G91" s="27">
        <v>200</v>
      </c>
      <c r="H91" s="61"/>
      <c r="I91" s="61"/>
      <c r="J91" s="61"/>
      <c r="K91" s="61"/>
      <c r="L91" s="61"/>
      <c r="M91" s="61"/>
      <c r="N91" s="61"/>
      <c r="O91" s="61"/>
      <c r="P91" s="61"/>
      <c r="Q91" s="61"/>
      <c r="R91" s="61">
        <v>3</v>
      </c>
      <c r="S91" s="61" t="s">
        <v>1167</v>
      </c>
      <c r="T91" s="27" t="s">
        <v>943</v>
      </c>
      <c r="U91" s="27" t="s">
        <v>1398</v>
      </c>
      <c r="V91" s="61" t="s">
        <v>1405</v>
      </c>
      <c r="W91" s="27"/>
      <c r="X91" s="27" t="s">
        <v>535</v>
      </c>
      <c r="Y91" s="27"/>
      <c r="Z91" s="124" t="s">
        <v>713</v>
      </c>
      <c r="AA91" s="67"/>
      <c r="AB91" s="67"/>
      <c r="AC91" s="67"/>
      <c r="AD91" s="67"/>
      <c r="AE91" s="67"/>
      <c r="AF91" s="67"/>
      <c r="AG91" s="67"/>
      <c r="AH91" s="67"/>
    </row>
    <row r="92" spans="2:34" ht="89.25">
      <c r="B92" s="26" t="str">
        <f>+TOC_General!E38</f>
        <v>Promoción de la cadena de valor de cultivos de especies nativas (palmito-pijuayo y barbasco)</v>
      </c>
      <c r="C92" s="124" t="s">
        <v>1589</v>
      </c>
      <c r="D92" s="27" t="s">
        <v>536</v>
      </c>
      <c r="E92" s="53" t="s">
        <v>607</v>
      </c>
      <c r="F92" s="27">
        <v>3</v>
      </c>
      <c r="G92" s="27">
        <v>3</v>
      </c>
      <c r="H92" s="61"/>
      <c r="I92" s="61"/>
      <c r="J92" s="61"/>
      <c r="K92" s="61"/>
      <c r="L92" s="61"/>
      <c r="M92" s="61"/>
      <c r="N92" s="61"/>
      <c r="O92" s="61"/>
      <c r="P92" s="61"/>
      <c r="Q92" s="61"/>
      <c r="R92" s="61">
        <v>3</v>
      </c>
      <c r="S92" s="61" t="s">
        <v>1298</v>
      </c>
      <c r="T92" s="61" t="s">
        <v>1273</v>
      </c>
      <c r="U92" s="61"/>
      <c r="V92" s="61" t="s">
        <v>1286</v>
      </c>
      <c r="W92" s="27"/>
      <c r="X92" s="27" t="s">
        <v>535</v>
      </c>
      <c r="Y92" s="27"/>
      <c r="Z92" s="124" t="s">
        <v>876</v>
      </c>
    </row>
    <row r="93" spans="2:34" ht="140.25">
      <c r="B93" s="26" t="str">
        <f>+TOC_General!E39</f>
        <v>Recuperación de bosques degradados en el área de afluencia de la carretera Yurimaguas- Balsa Puerto.</v>
      </c>
      <c r="C93" s="124" t="s">
        <v>971</v>
      </c>
      <c r="D93" s="27" t="s">
        <v>310</v>
      </c>
      <c r="E93" s="53" t="s">
        <v>610</v>
      </c>
      <c r="F93" s="27">
        <v>800</v>
      </c>
      <c r="G93" s="27">
        <v>0</v>
      </c>
      <c r="H93" s="61"/>
      <c r="I93" s="61"/>
      <c r="J93" s="61"/>
      <c r="K93" s="61"/>
      <c r="L93" s="61"/>
      <c r="M93" s="61"/>
      <c r="N93" s="61"/>
      <c r="O93" s="61"/>
      <c r="P93" s="61"/>
      <c r="Q93" s="61"/>
      <c r="R93" s="61">
        <v>3</v>
      </c>
      <c r="S93" s="61" t="s">
        <v>1303</v>
      </c>
      <c r="T93" s="61" t="s">
        <v>1273</v>
      </c>
      <c r="U93" s="61" t="s">
        <v>1285</v>
      </c>
      <c r="V93" s="61" t="s">
        <v>1286</v>
      </c>
      <c r="W93" s="27"/>
      <c r="X93" s="27" t="s">
        <v>535</v>
      </c>
      <c r="Y93" s="27"/>
      <c r="Z93" s="124" t="s">
        <v>859</v>
      </c>
    </row>
    <row r="94" spans="2:34" ht="14.25" customHeight="1">
      <c r="B94" s="162" t="s">
        <v>206</v>
      </c>
      <c r="C94" s="163"/>
      <c r="D94" s="149" t="str">
        <f>+TOC_General!E30</f>
        <v>Zonas para actividades acuícolas</v>
      </c>
      <c r="E94" s="150"/>
      <c r="F94" s="150"/>
      <c r="G94" s="150"/>
      <c r="H94" s="150"/>
      <c r="I94" s="150"/>
      <c r="J94" s="150"/>
      <c r="K94" s="150"/>
      <c r="L94" s="150"/>
      <c r="M94" s="150"/>
      <c r="N94" s="150"/>
      <c r="O94" s="150"/>
      <c r="P94" s="150"/>
      <c r="Q94" s="150"/>
      <c r="R94" s="150"/>
      <c r="S94" s="150"/>
      <c r="T94" s="150"/>
      <c r="U94" s="150"/>
      <c r="V94" s="150"/>
      <c r="W94" s="150"/>
      <c r="X94" s="150"/>
      <c r="Y94" s="150"/>
      <c r="Z94" s="151"/>
    </row>
    <row r="95" spans="2:34" ht="14.25" customHeight="1">
      <c r="B95" s="162" t="s">
        <v>261</v>
      </c>
      <c r="C95" s="163"/>
      <c r="D95" s="152" t="s">
        <v>1516</v>
      </c>
      <c r="E95" s="153"/>
      <c r="F95" s="153"/>
      <c r="G95" s="153"/>
      <c r="H95" s="153"/>
      <c r="I95" s="153"/>
      <c r="J95" s="153"/>
      <c r="K95" s="153"/>
      <c r="L95" s="153"/>
      <c r="M95" s="153"/>
      <c r="N95" s="153"/>
      <c r="O95" s="153"/>
      <c r="P95" s="153"/>
      <c r="Q95" s="153"/>
      <c r="R95" s="153"/>
      <c r="S95" s="153"/>
      <c r="T95" s="153"/>
      <c r="U95" s="153"/>
      <c r="V95" s="153"/>
      <c r="W95" s="153"/>
      <c r="X95" s="153"/>
      <c r="Y95" s="153"/>
      <c r="Z95" s="154"/>
    </row>
    <row r="96" spans="2:34" ht="14.25" customHeight="1">
      <c r="B96" s="162" t="s">
        <v>207</v>
      </c>
      <c r="C96" s="163"/>
      <c r="D96" s="152" t="s">
        <v>445</v>
      </c>
      <c r="E96" s="153"/>
      <c r="F96" s="153"/>
      <c r="G96" s="153"/>
      <c r="H96" s="153"/>
      <c r="I96" s="153"/>
      <c r="J96" s="153"/>
      <c r="K96" s="153"/>
      <c r="L96" s="153"/>
      <c r="M96" s="153"/>
      <c r="N96" s="153"/>
      <c r="O96" s="153"/>
      <c r="P96" s="153"/>
      <c r="Q96" s="153"/>
      <c r="R96" s="153"/>
      <c r="S96" s="153"/>
      <c r="T96" s="153"/>
      <c r="U96" s="153"/>
      <c r="V96" s="153"/>
      <c r="W96" s="153"/>
      <c r="X96" s="153"/>
      <c r="Y96" s="153"/>
      <c r="Z96" s="154"/>
    </row>
    <row r="97" spans="2:26" ht="17.25" customHeight="1">
      <c r="B97" s="162" t="s">
        <v>208</v>
      </c>
      <c r="C97" s="163"/>
      <c r="D97" s="152" t="s">
        <v>446</v>
      </c>
      <c r="E97" s="153"/>
      <c r="F97" s="153"/>
      <c r="G97" s="153"/>
      <c r="H97" s="153"/>
      <c r="I97" s="153"/>
      <c r="J97" s="153"/>
      <c r="K97" s="153"/>
      <c r="L97" s="153"/>
      <c r="M97" s="153"/>
      <c r="N97" s="153"/>
      <c r="O97" s="153"/>
      <c r="P97" s="153"/>
      <c r="Q97" s="153"/>
      <c r="R97" s="153"/>
      <c r="S97" s="153"/>
      <c r="T97" s="153"/>
      <c r="U97" s="153"/>
      <c r="V97" s="153"/>
      <c r="W97" s="153"/>
      <c r="X97" s="153"/>
      <c r="Y97" s="153"/>
      <c r="Z97" s="154"/>
    </row>
    <row r="98" spans="2:26" ht="21" customHeight="1">
      <c r="B98" s="162" t="s">
        <v>209</v>
      </c>
      <c r="C98" s="163"/>
      <c r="D98" s="152" t="s">
        <v>1360</v>
      </c>
      <c r="E98" s="153"/>
      <c r="F98" s="153"/>
      <c r="G98" s="153"/>
      <c r="H98" s="153"/>
      <c r="I98" s="153"/>
      <c r="J98" s="153"/>
      <c r="K98" s="153"/>
      <c r="L98" s="153"/>
      <c r="M98" s="153"/>
      <c r="N98" s="153"/>
      <c r="O98" s="153"/>
      <c r="P98" s="153"/>
      <c r="Q98" s="153"/>
      <c r="R98" s="153"/>
      <c r="S98" s="153"/>
      <c r="T98" s="153"/>
      <c r="U98" s="153"/>
      <c r="V98" s="153"/>
      <c r="W98" s="153"/>
      <c r="X98" s="153"/>
      <c r="Y98" s="153"/>
      <c r="Z98" s="154"/>
    </row>
    <row r="99" spans="2:26" ht="57.75" customHeight="1">
      <c r="B99" s="157" t="s">
        <v>210</v>
      </c>
      <c r="C99" s="158"/>
      <c r="D99" s="152" t="s">
        <v>443</v>
      </c>
      <c r="E99" s="153"/>
      <c r="F99" s="153"/>
      <c r="G99" s="153"/>
      <c r="H99" s="153"/>
      <c r="I99" s="153"/>
      <c r="J99" s="153"/>
      <c r="K99" s="153"/>
      <c r="L99" s="153"/>
      <c r="M99" s="153"/>
      <c r="N99" s="153"/>
      <c r="O99" s="153"/>
      <c r="P99" s="153"/>
      <c r="Q99" s="153"/>
      <c r="R99" s="153"/>
      <c r="S99" s="153"/>
      <c r="T99" s="153"/>
      <c r="U99" s="153"/>
      <c r="V99" s="153"/>
      <c r="W99" s="153"/>
      <c r="X99" s="153"/>
      <c r="Y99" s="153"/>
      <c r="Z99" s="154"/>
    </row>
    <row r="100" spans="2:26" s="67" customFormat="1" ht="20.25" customHeight="1">
      <c r="B100" s="156" t="s">
        <v>211</v>
      </c>
      <c r="C100" s="156" t="s">
        <v>212</v>
      </c>
      <c r="D100" s="156" t="s">
        <v>213</v>
      </c>
      <c r="E100" s="156" t="s">
        <v>485</v>
      </c>
      <c r="F100" s="156" t="s">
        <v>214</v>
      </c>
      <c r="G100" s="156" t="s">
        <v>215</v>
      </c>
      <c r="H100" s="238" t="s">
        <v>719</v>
      </c>
      <c r="I100" s="238" t="s">
        <v>720</v>
      </c>
      <c r="J100" s="238" t="s">
        <v>721</v>
      </c>
      <c r="K100" s="238" t="s">
        <v>722</v>
      </c>
      <c r="L100" s="238"/>
      <c r="M100" s="238" t="s">
        <v>723</v>
      </c>
      <c r="N100" s="238"/>
      <c r="O100" s="238"/>
      <c r="P100" s="238"/>
      <c r="Q100" s="238"/>
      <c r="R100" s="242" t="s">
        <v>731</v>
      </c>
      <c r="S100" s="242" t="s">
        <v>732</v>
      </c>
      <c r="T100" s="242" t="s">
        <v>733</v>
      </c>
      <c r="U100" s="242" t="s">
        <v>734</v>
      </c>
      <c r="V100" s="242"/>
      <c r="W100" s="156" t="s">
        <v>216</v>
      </c>
      <c r="X100" s="156"/>
      <c r="Y100" s="156"/>
      <c r="Z100" s="156"/>
    </row>
    <row r="101" spans="2:26" s="67" customFormat="1" ht="84.75" customHeight="1">
      <c r="B101" s="156"/>
      <c r="C101" s="156"/>
      <c r="D101" s="156"/>
      <c r="E101" s="156"/>
      <c r="F101" s="156"/>
      <c r="G101" s="156"/>
      <c r="H101" s="238"/>
      <c r="I101" s="238"/>
      <c r="J101" s="238"/>
      <c r="K101" s="244" t="s">
        <v>724</v>
      </c>
      <c r="L101" s="244" t="s">
        <v>725</v>
      </c>
      <c r="M101" s="244" t="s">
        <v>726</v>
      </c>
      <c r="N101" s="244" t="s">
        <v>727</v>
      </c>
      <c r="O101" s="244" t="s">
        <v>728</v>
      </c>
      <c r="P101" s="244" t="s">
        <v>729</v>
      </c>
      <c r="Q101" s="244" t="s">
        <v>730</v>
      </c>
      <c r="R101" s="242"/>
      <c r="S101" s="242"/>
      <c r="T101" s="242"/>
      <c r="U101" s="245" t="s">
        <v>735</v>
      </c>
      <c r="V101" s="245" t="s">
        <v>736</v>
      </c>
      <c r="W101" s="121" t="s">
        <v>217</v>
      </c>
      <c r="X101" s="121" t="s">
        <v>218</v>
      </c>
      <c r="Y101" s="121" t="s">
        <v>219</v>
      </c>
      <c r="Z101" s="121" t="s">
        <v>220</v>
      </c>
    </row>
    <row r="102" spans="2:26" ht="106.5" customHeight="1">
      <c r="B102" s="26" t="str">
        <f>+TOC_General!E31</f>
        <v>Mejoramiento de la cadena productiva piscícola.</v>
      </c>
      <c r="C102" s="124" t="s">
        <v>1590</v>
      </c>
      <c r="D102" s="27" t="s">
        <v>536</v>
      </c>
      <c r="E102" s="53" t="s">
        <v>612</v>
      </c>
      <c r="F102" s="27">
        <v>1</v>
      </c>
      <c r="G102" s="27"/>
      <c r="H102" s="61"/>
      <c r="I102" s="61"/>
      <c r="J102" s="61"/>
      <c r="K102" s="61"/>
      <c r="L102" s="61"/>
      <c r="M102" s="61"/>
      <c r="N102" s="61"/>
      <c r="O102" s="61"/>
      <c r="P102" s="61"/>
      <c r="Q102" s="61"/>
      <c r="R102" s="61">
        <v>3</v>
      </c>
      <c r="S102" s="61" t="s">
        <v>1305</v>
      </c>
      <c r="T102" s="61"/>
      <c r="U102" s="61" t="s">
        <v>1304</v>
      </c>
      <c r="V102" s="61" t="s">
        <v>1306</v>
      </c>
      <c r="W102" s="27"/>
      <c r="X102" s="27" t="s">
        <v>535</v>
      </c>
      <c r="Y102" s="27"/>
      <c r="Z102" s="124" t="s">
        <v>878</v>
      </c>
    </row>
    <row r="103" spans="2:26" ht="130.5" customHeight="1">
      <c r="B103" s="26" t="str">
        <f>+TOC_General!E32</f>
        <v>Promoción de la cadena de valor del paiche</v>
      </c>
      <c r="C103" s="32" t="s">
        <v>1591</v>
      </c>
      <c r="D103" s="27" t="s">
        <v>536</v>
      </c>
      <c r="E103" s="53" t="s">
        <v>612</v>
      </c>
      <c r="F103" s="27">
        <v>1</v>
      </c>
      <c r="G103" s="27"/>
      <c r="H103" s="61"/>
      <c r="I103" s="61"/>
      <c r="J103" s="61"/>
      <c r="K103" s="61"/>
      <c r="L103" s="61"/>
      <c r="M103" s="61"/>
      <c r="N103" s="61"/>
      <c r="O103" s="61"/>
      <c r="P103" s="61"/>
      <c r="Q103" s="61"/>
      <c r="R103" s="61">
        <v>3</v>
      </c>
      <c r="S103" s="61" t="s">
        <v>753</v>
      </c>
      <c r="T103" s="61" t="s">
        <v>943</v>
      </c>
      <c r="U103" s="61" t="s">
        <v>1307</v>
      </c>
      <c r="V103" s="61" t="s">
        <v>943</v>
      </c>
      <c r="W103" s="27"/>
      <c r="X103" s="27" t="s">
        <v>535</v>
      </c>
      <c r="Y103" s="27"/>
      <c r="Z103" s="124" t="s">
        <v>879</v>
      </c>
    </row>
    <row r="104" spans="2:26" ht="14.25" customHeight="1">
      <c r="B104" s="162" t="s">
        <v>206</v>
      </c>
      <c r="C104" s="163"/>
      <c r="D104" s="149" t="str">
        <f>+TOC_General!E33</f>
        <v>Zonas para actividades ganaderas y de pastoril</v>
      </c>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1"/>
    </row>
    <row r="105" spans="2:26" ht="30.75" customHeight="1">
      <c r="B105" s="162" t="s">
        <v>261</v>
      </c>
      <c r="C105" s="163"/>
      <c r="D105" s="152" t="s">
        <v>980</v>
      </c>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4"/>
    </row>
    <row r="106" spans="2:26" ht="14.25" customHeight="1">
      <c r="B106" s="162" t="s">
        <v>207</v>
      </c>
      <c r="C106" s="163"/>
      <c r="D106" s="152" t="s">
        <v>447</v>
      </c>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4"/>
    </row>
    <row r="107" spans="2:26" ht="22.5" customHeight="1">
      <c r="B107" s="162" t="s">
        <v>208</v>
      </c>
      <c r="C107" s="163"/>
      <c r="D107" s="152" t="s">
        <v>448</v>
      </c>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4"/>
    </row>
    <row r="108" spans="2:26" ht="19.5" customHeight="1">
      <c r="B108" s="162" t="s">
        <v>209</v>
      </c>
      <c r="C108" s="163"/>
      <c r="D108" s="152" t="s">
        <v>1360</v>
      </c>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4"/>
    </row>
    <row r="109" spans="2:26" ht="32.25" customHeight="1">
      <c r="B109" s="157" t="s">
        <v>210</v>
      </c>
      <c r="C109" s="158"/>
      <c r="D109" s="152" t="s">
        <v>443</v>
      </c>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4"/>
    </row>
    <row r="110" spans="2:26" s="67" customFormat="1" ht="21" customHeight="1">
      <c r="B110" s="156" t="s">
        <v>211</v>
      </c>
      <c r="C110" s="156" t="s">
        <v>212</v>
      </c>
      <c r="D110" s="156" t="s">
        <v>213</v>
      </c>
      <c r="E110" s="156" t="s">
        <v>485</v>
      </c>
      <c r="F110" s="156" t="s">
        <v>214</v>
      </c>
      <c r="G110" s="156" t="s">
        <v>215</v>
      </c>
      <c r="H110" s="238" t="s">
        <v>719</v>
      </c>
      <c r="I110" s="238" t="s">
        <v>720</v>
      </c>
      <c r="J110" s="238" t="s">
        <v>721</v>
      </c>
      <c r="K110" s="238" t="s">
        <v>722</v>
      </c>
      <c r="L110" s="238"/>
      <c r="M110" s="238" t="s">
        <v>723</v>
      </c>
      <c r="N110" s="238"/>
      <c r="O110" s="238"/>
      <c r="P110" s="238"/>
      <c r="Q110" s="238"/>
      <c r="R110" s="242" t="s">
        <v>731</v>
      </c>
      <c r="S110" s="242" t="s">
        <v>732</v>
      </c>
      <c r="T110" s="242" t="s">
        <v>733</v>
      </c>
      <c r="U110" s="242" t="s">
        <v>734</v>
      </c>
      <c r="V110" s="242"/>
      <c r="W110" s="156" t="s">
        <v>216</v>
      </c>
      <c r="X110" s="156"/>
      <c r="Y110" s="156"/>
      <c r="Z110" s="156"/>
    </row>
    <row r="111" spans="2:26" s="67" customFormat="1" ht="85.5" customHeight="1">
      <c r="B111" s="156"/>
      <c r="C111" s="156"/>
      <c r="D111" s="156"/>
      <c r="E111" s="156"/>
      <c r="F111" s="156"/>
      <c r="G111" s="156"/>
      <c r="H111" s="238"/>
      <c r="I111" s="238"/>
      <c r="J111" s="238"/>
      <c r="K111" s="244" t="s">
        <v>724</v>
      </c>
      <c r="L111" s="244" t="s">
        <v>725</v>
      </c>
      <c r="M111" s="244" t="s">
        <v>726</v>
      </c>
      <c r="N111" s="244" t="s">
        <v>727</v>
      </c>
      <c r="O111" s="244" t="s">
        <v>728</v>
      </c>
      <c r="P111" s="244" t="s">
        <v>729</v>
      </c>
      <c r="Q111" s="244" t="s">
        <v>730</v>
      </c>
      <c r="R111" s="242"/>
      <c r="S111" s="242"/>
      <c r="T111" s="242"/>
      <c r="U111" s="245" t="s">
        <v>735</v>
      </c>
      <c r="V111" s="245" t="s">
        <v>736</v>
      </c>
      <c r="W111" s="121" t="s">
        <v>217</v>
      </c>
      <c r="X111" s="121" t="s">
        <v>218</v>
      </c>
      <c r="Y111" s="121" t="s">
        <v>219</v>
      </c>
      <c r="Z111" s="121" t="s">
        <v>220</v>
      </c>
    </row>
    <row r="112" spans="2:26" ht="72.75" customHeight="1">
      <c r="B112" s="26" t="str">
        <f>+TOC_General!E34</f>
        <v>Saneamiento físico legal de predios rústicos individuales</v>
      </c>
      <c r="C112" s="124" t="s">
        <v>360</v>
      </c>
      <c r="D112" s="27" t="s">
        <v>262</v>
      </c>
      <c r="E112" s="53" t="s">
        <v>608</v>
      </c>
      <c r="F112" s="27">
        <v>100</v>
      </c>
      <c r="G112" s="27">
        <v>100</v>
      </c>
      <c r="H112" s="61"/>
      <c r="I112" s="61"/>
      <c r="J112" s="61"/>
      <c r="K112" s="61"/>
      <c r="L112" s="61"/>
      <c r="M112" s="61"/>
      <c r="N112" s="61"/>
      <c r="O112" s="61"/>
      <c r="P112" s="61"/>
      <c r="Q112" s="61"/>
      <c r="R112" s="61">
        <v>3</v>
      </c>
      <c r="S112" s="61" t="s">
        <v>754</v>
      </c>
      <c r="T112" s="61" t="s">
        <v>943</v>
      </c>
      <c r="U112" s="27" t="s">
        <v>1398</v>
      </c>
      <c r="V112" s="27" t="s">
        <v>756</v>
      </c>
      <c r="W112" s="27"/>
      <c r="X112" s="27" t="s">
        <v>535</v>
      </c>
      <c r="Y112" s="27"/>
      <c r="Z112" s="124" t="s">
        <v>713</v>
      </c>
    </row>
    <row r="113" spans="2:26" ht="89.25">
      <c r="B113" s="26" t="str">
        <f>+TOC_General!E35</f>
        <v>Promoción de la cadena productiva ganadera de doble propósito.</v>
      </c>
      <c r="C113" s="124" t="s">
        <v>972</v>
      </c>
      <c r="D113" s="27" t="s">
        <v>305</v>
      </c>
      <c r="E113" s="54" t="s">
        <v>613</v>
      </c>
      <c r="F113" s="27">
        <v>530</v>
      </c>
      <c r="G113" s="27">
        <v>110</v>
      </c>
      <c r="H113" s="61"/>
      <c r="I113" s="61"/>
      <c r="J113" s="61"/>
      <c r="K113" s="61"/>
      <c r="L113" s="61"/>
      <c r="M113" s="61"/>
      <c r="N113" s="61"/>
      <c r="O113" s="61"/>
      <c r="P113" s="61"/>
      <c r="Q113" s="61"/>
      <c r="R113" s="61">
        <v>1</v>
      </c>
      <c r="S113" s="61" t="s">
        <v>755</v>
      </c>
      <c r="T113" s="61" t="s">
        <v>759</v>
      </c>
      <c r="U113" s="27" t="s">
        <v>757</v>
      </c>
      <c r="V113" s="27" t="s">
        <v>758</v>
      </c>
      <c r="W113" s="27"/>
      <c r="X113" s="27"/>
      <c r="Y113" s="27"/>
      <c r="Z113" s="124" t="s">
        <v>882</v>
      </c>
    </row>
    <row r="114" spans="2:26" s="37" customFormat="1">
      <c r="B114" s="34"/>
      <c r="C114" s="35"/>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2:26" s="37" customFormat="1">
      <c r="B115" s="34"/>
      <c r="C115" s="35"/>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2:26" s="75" customFormat="1" ht="25.5" customHeight="1">
      <c r="B116" s="227" t="s">
        <v>410</v>
      </c>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spans="2:26" s="37" customFormat="1" ht="20.25" customHeight="1">
      <c r="B117" s="156" t="s">
        <v>211</v>
      </c>
      <c r="C117" s="156" t="s">
        <v>212</v>
      </c>
      <c r="D117" s="156" t="s">
        <v>213</v>
      </c>
      <c r="E117" s="156" t="s">
        <v>485</v>
      </c>
      <c r="F117" s="156" t="s">
        <v>214</v>
      </c>
      <c r="G117" s="156" t="s">
        <v>215</v>
      </c>
      <c r="H117" s="238" t="s">
        <v>719</v>
      </c>
      <c r="I117" s="238" t="s">
        <v>720</v>
      </c>
      <c r="J117" s="238" t="s">
        <v>721</v>
      </c>
      <c r="K117" s="238" t="s">
        <v>722</v>
      </c>
      <c r="L117" s="238"/>
      <c r="M117" s="238" t="s">
        <v>723</v>
      </c>
      <c r="N117" s="238"/>
      <c r="O117" s="238"/>
      <c r="P117" s="238"/>
      <c r="Q117" s="238"/>
      <c r="R117" s="242" t="s">
        <v>731</v>
      </c>
      <c r="S117" s="242" t="s">
        <v>732</v>
      </c>
      <c r="T117" s="242" t="s">
        <v>733</v>
      </c>
      <c r="U117" s="242" t="s">
        <v>734</v>
      </c>
      <c r="V117" s="242"/>
      <c r="W117" s="156" t="s">
        <v>216</v>
      </c>
      <c r="X117" s="156"/>
      <c r="Y117" s="156"/>
      <c r="Z117" s="156"/>
    </row>
    <row r="118" spans="2:26" s="37" customFormat="1" ht="90.75" customHeight="1">
      <c r="B118" s="156"/>
      <c r="C118" s="156"/>
      <c r="D118" s="156"/>
      <c r="E118" s="156"/>
      <c r="F118" s="156"/>
      <c r="G118" s="156"/>
      <c r="H118" s="238"/>
      <c r="I118" s="238"/>
      <c r="J118" s="238"/>
      <c r="K118" s="244" t="s">
        <v>724</v>
      </c>
      <c r="L118" s="244" t="s">
        <v>725</v>
      </c>
      <c r="M118" s="244" t="s">
        <v>726</v>
      </c>
      <c r="N118" s="244" t="s">
        <v>727</v>
      </c>
      <c r="O118" s="244" t="s">
        <v>728</v>
      </c>
      <c r="P118" s="244" t="s">
        <v>729</v>
      </c>
      <c r="Q118" s="244" t="s">
        <v>730</v>
      </c>
      <c r="R118" s="242"/>
      <c r="S118" s="242"/>
      <c r="T118" s="242"/>
      <c r="U118" s="245" t="s">
        <v>735</v>
      </c>
      <c r="V118" s="245" t="s">
        <v>736</v>
      </c>
      <c r="W118" s="121" t="s">
        <v>217</v>
      </c>
      <c r="X118" s="121" t="s">
        <v>218</v>
      </c>
      <c r="Y118" s="121" t="s">
        <v>219</v>
      </c>
      <c r="Z118" s="121" t="s">
        <v>220</v>
      </c>
    </row>
    <row r="119" spans="2:26" ht="80.25" customHeight="1">
      <c r="B119" s="26" t="str">
        <f>+TOC_General!C71</f>
        <v>Implementación de corredor Turístico seguro de la Zona Turística Alto Amazonas y la Perla del Huallaga.</v>
      </c>
      <c r="C119" s="124" t="s">
        <v>560</v>
      </c>
      <c r="D119" s="27" t="s">
        <v>270</v>
      </c>
      <c r="E119" s="50" t="s">
        <v>614</v>
      </c>
      <c r="F119" s="27">
        <v>1</v>
      </c>
      <c r="G119" s="27">
        <v>1</v>
      </c>
      <c r="H119" s="61"/>
      <c r="I119" s="61"/>
      <c r="J119" s="61"/>
      <c r="K119" s="61"/>
      <c r="L119" s="61"/>
      <c r="M119" s="61"/>
      <c r="N119" s="61"/>
      <c r="O119" s="61"/>
      <c r="P119" s="61"/>
      <c r="Q119" s="61"/>
      <c r="R119" s="61">
        <v>2</v>
      </c>
      <c r="S119" s="61" t="s">
        <v>761</v>
      </c>
      <c r="T119" s="61" t="s">
        <v>943</v>
      </c>
      <c r="U119" s="61" t="s">
        <v>762</v>
      </c>
      <c r="V119" s="61" t="s">
        <v>760</v>
      </c>
      <c r="W119" s="27"/>
      <c r="X119" s="27" t="s">
        <v>535</v>
      </c>
      <c r="Y119" s="27"/>
      <c r="Z119" s="124" t="s">
        <v>714</v>
      </c>
    </row>
    <row r="120" spans="2:26" ht="130.5" customHeight="1">
      <c r="B120" s="26" t="str">
        <f>+TOC_General!C72</f>
        <v>Servicio integral para localidades con potencial turístico</v>
      </c>
      <c r="C120" s="124" t="s">
        <v>978</v>
      </c>
      <c r="D120" s="27" t="s">
        <v>626</v>
      </c>
      <c r="E120" s="50" t="s">
        <v>614</v>
      </c>
      <c r="F120" s="27">
        <v>3</v>
      </c>
      <c r="G120" s="27">
        <v>3</v>
      </c>
      <c r="H120" s="61"/>
      <c r="I120" s="61"/>
      <c r="J120" s="61"/>
      <c r="K120" s="61"/>
      <c r="L120" s="61"/>
      <c r="M120" s="61"/>
      <c r="N120" s="61"/>
      <c r="O120" s="61"/>
      <c r="P120" s="61"/>
      <c r="Q120" s="61"/>
      <c r="R120" s="61">
        <v>2</v>
      </c>
      <c r="S120" s="61" t="s">
        <v>761</v>
      </c>
      <c r="T120" s="61" t="s">
        <v>943</v>
      </c>
      <c r="U120" s="61" t="s">
        <v>762</v>
      </c>
      <c r="V120" s="61" t="s">
        <v>760</v>
      </c>
      <c r="W120" s="27"/>
      <c r="X120" s="27" t="s">
        <v>535</v>
      </c>
      <c r="Y120" s="27"/>
      <c r="Z120" s="124" t="s">
        <v>883</v>
      </c>
    </row>
    <row r="121" spans="2:26" ht="89.25">
      <c r="B121" s="26" t="str">
        <f>+TOC_General!C73</f>
        <v>Desarrollo de la capacidad emprendedora y competencias laborales en mujeres en situación de vulnerabilidad</v>
      </c>
      <c r="C121" s="124" t="s">
        <v>979</v>
      </c>
      <c r="D121" s="27" t="s">
        <v>333</v>
      </c>
      <c r="E121" s="53" t="s">
        <v>614</v>
      </c>
      <c r="F121" s="27">
        <v>800</v>
      </c>
      <c r="G121" s="27">
        <v>1600</v>
      </c>
      <c r="H121" s="61"/>
      <c r="I121" s="61"/>
      <c r="J121" s="61"/>
      <c r="K121" s="61"/>
      <c r="L121" s="61"/>
      <c r="M121" s="61"/>
      <c r="N121" s="61"/>
      <c r="O121" s="61"/>
      <c r="P121" s="61"/>
      <c r="Q121" s="61"/>
      <c r="R121" s="61">
        <v>3</v>
      </c>
      <c r="S121" s="60" t="s">
        <v>1131</v>
      </c>
      <c r="T121" s="60" t="s">
        <v>943</v>
      </c>
      <c r="U121" s="61" t="s">
        <v>839</v>
      </c>
      <c r="V121" s="61" t="s">
        <v>1311</v>
      </c>
      <c r="W121" s="27"/>
      <c r="X121" s="27" t="s">
        <v>535</v>
      </c>
      <c r="Y121" s="27"/>
      <c r="Z121" s="124" t="s">
        <v>884</v>
      </c>
    </row>
    <row r="122" spans="2:26" s="37" customFormat="1" ht="165.75">
      <c r="B122" s="26" t="str">
        <f>+TOC_General!C74</f>
        <v>Seguridad alimentaria, nutricional y de las condiciones de habitabilidad de las familias del ámbito rural en distritos priorizados con mayor índice de anemia.</v>
      </c>
      <c r="C122" s="122" t="s">
        <v>976</v>
      </c>
      <c r="D122" s="33" t="s">
        <v>409</v>
      </c>
      <c r="E122" s="53" t="s">
        <v>615</v>
      </c>
      <c r="F122" s="33">
        <v>1000</v>
      </c>
      <c r="G122" s="33">
        <v>2500</v>
      </c>
      <c r="H122" s="62"/>
      <c r="I122" s="62"/>
      <c r="J122" s="62"/>
      <c r="K122" s="62"/>
      <c r="L122" s="62"/>
      <c r="M122" s="62"/>
      <c r="N122" s="62"/>
      <c r="O122" s="62"/>
      <c r="P122" s="62"/>
      <c r="Q122" s="62"/>
      <c r="R122" s="62">
        <v>3</v>
      </c>
      <c r="S122" s="62" t="s">
        <v>1302</v>
      </c>
      <c r="T122" s="61" t="s">
        <v>1273</v>
      </c>
      <c r="U122" s="61" t="s">
        <v>1399</v>
      </c>
      <c r="V122" s="61" t="s">
        <v>1286</v>
      </c>
      <c r="W122" s="33"/>
      <c r="X122" s="33" t="s">
        <v>535</v>
      </c>
      <c r="Y122" s="33"/>
      <c r="Z122" s="124" t="s">
        <v>977</v>
      </c>
    </row>
    <row r="123" spans="2:26" ht="51">
      <c r="B123" s="26" t="str">
        <f>+TOC_General!C75</f>
        <v xml:space="preserve">Manejo de fondos de fideicomiso para habilitación de vías y carreteras. </v>
      </c>
      <c r="C123" s="124" t="s">
        <v>622</v>
      </c>
      <c r="D123" s="27" t="s">
        <v>627</v>
      </c>
      <c r="E123" s="53" t="s">
        <v>615</v>
      </c>
      <c r="F123" s="33">
        <v>3</v>
      </c>
      <c r="G123" s="33">
        <v>0</v>
      </c>
      <c r="H123" s="62"/>
      <c r="I123" s="62"/>
      <c r="J123" s="62"/>
      <c r="K123" s="62"/>
      <c r="L123" s="62"/>
      <c r="M123" s="62"/>
      <c r="N123" s="62"/>
      <c r="O123" s="62"/>
      <c r="P123" s="62"/>
      <c r="Q123" s="62"/>
      <c r="R123" s="62">
        <v>3</v>
      </c>
      <c r="S123" s="62" t="s">
        <v>1308</v>
      </c>
      <c r="T123" s="62" t="s">
        <v>943</v>
      </c>
      <c r="U123" s="62" t="s">
        <v>1309</v>
      </c>
      <c r="V123" s="62" t="s">
        <v>1310</v>
      </c>
      <c r="W123" s="33"/>
      <c r="X123" s="33" t="s">
        <v>535</v>
      </c>
      <c r="Y123" s="33"/>
      <c r="Z123" s="50"/>
    </row>
    <row r="125" spans="2:26">
      <c r="B125" s="269"/>
      <c r="C125" s="270"/>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row>
    <row r="126" spans="2:26">
      <c r="B126" s="269"/>
      <c r="C126" s="270"/>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row>
    <row r="127" spans="2:26">
      <c r="B127" s="269"/>
      <c r="C127" s="271"/>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row>
    <row r="128" spans="2:26">
      <c r="B128" s="269"/>
      <c r="C128" s="270"/>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row>
    <row r="129" spans="2:26">
      <c r="B129" s="269"/>
      <c r="C129" s="271"/>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row>
    <row r="130" spans="2:26">
      <c r="B130" s="269"/>
      <c r="C130" s="270"/>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row>
    <row r="131" spans="2:26">
      <c r="B131" s="269"/>
      <c r="C131" s="270"/>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row>
    <row r="132" spans="2:26">
      <c r="B132" s="269"/>
      <c r="C132" s="271"/>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row>
    <row r="133" spans="2:26">
      <c r="B133" s="269"/>
      <c r="C133" s="271"/>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row>
    <row r="134" spans="2:26">
      <c r="B134" s="269"/>
      <c r="C134" s="271"/>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row>
    <row r="135" spans="2:26">
      <c r="B135" s="269"/>
      <c r="C135" s="271"/>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row>
    <row r="136" spans="2:26">
      <c r="B136" s="269"/>
      <c r="C136" s="270"/>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row>
    <row r="137" spans="2:26">
      <c r="B137" s="269"/>
      <c r="C137" s="270"/>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row>
    <row r="138" spans="2:26">
      <c r="B138" s="269"/>
      <c r="C138" s="270"/>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row>
    <row r="139" spans="2:26">
      <c r="B139" s="269"/>
      <c r="C139" s="270"/>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row>
    <row r="140" spans="2:26">
      <c r="B140" s="269"/>
      <c r="C140" s="270"/>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row>
    <row r="141" spans="2:26">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row>
    <row r="142" spans="2:26">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row>
    <row r="143" spans="2:26">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row>
    <row r="144" spans="2:26">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row>
    <row r="145" spans="2:26">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row>
    <row r="146" spans="2:26">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row>
    <row r="147" spans="2:26">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row>
    <row r="148" spans="2:26">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row>
    <row r="149" spans="2:26">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row>
    <row r="150" spans="2:26">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row>
    <row r="151" spans="2:26">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row>
    <row r="152" spans="2:26">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row>
    <row r="153" spans="2:26">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row>
    <row r="154" spans="2:26">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row>
    <row r="155" spans="2:26">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row>
    <row r="156" spans="2:26">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row>
    <row r="157" spans="2:26">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row>
    <row r="158" spans="2:26">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row>
    <row r="159" spans="2:26">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row>
    <row r="160" spans="2:26">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row>
    <row r="161" spans="2:26">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row>
    <row r="162" spans="2:26">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row>
    <row r="163" spans="2:26">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row>
    <row r="164" spans="2:26">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row>
    <row r="165" spans="2:26">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row>
    <row r="166" spans="2:26">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row>
    <row r="167" spans="2:26">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row>
    <row r="168" spans="2:26">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row>
    <row r="169" spans="2:26">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row>
    <row r="170" spans="2:26">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row>
    <row r="171" spans="2:26">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row>
    <row r="172" spans="2:26">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row>
    <row r="173" spans="2:26">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row>
    <row r="174" spans="2:26">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row>
    <row r="175" spans="2:26">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row>
    <row r="176" spans="2:26">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row>
    <row r="177" spans="2:26">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2:26">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2:26">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row>
    <row r="180" spans="2:26">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row>
    <row r="181" spans="2:26">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row>
    <row r="182" spans="2:26">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row>
    <row r="183" spans="2:26">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row>
    <row r="184" spans="2:26">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row>
    <row r="185" spans="2:26">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row>
    <row r="186" spans="2:26">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row>
    <row r="187" spans="2:26">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row>
    <row r="188" spans="2:26">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row>
    <row r="189" spans="2:26">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row>
    <row r="190" spans="2:26">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row>
    <row r="191" spans="2:26">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row>
    <row r="192" spans="2:26">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row>
    <row r="193" spans="2:26">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row>
    <row r="194" spans="2:26">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row>
    <row r="195" spans="2:26">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row>
    <row r="196" spans="2:26">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row>
    <row r="197" spans="2:26">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row>
    <row r="198" spans="2:26">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row>
    <row r="199" spans="2:26">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row>
    <row r="200" spans="2:26">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row>
    <row r="201" spans="2:26">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row>
    <row r="202" spans="2:26">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row>
    <row r="203" spans="2:26">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row>
    <row r="204" spans="2:26">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row>
    <row r="205" spans="2:26">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row>
    <row r="206" spans="2:26">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row>
    <row r="207" spans="2:26">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row>
    <row r="208" spans="2:26">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row>
    <row r="209" spans="2:26">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row>
    <row r="210" spans="2:26">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row>
    <row r="211" spans="2:26">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row>
    <row r="212" spans="2:26">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row>
    <row r="213" spans="2:26">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row>
    <row r="214" spans="2:26">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row>
    <row r="215" spans="2:26">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row>
    <row r="216" spans="2:26">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row>
    <row r="217" spans="2:26">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row>
    <row r="218" spans="2:26">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row>
    <row r="219" spans="2:26">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row>
    <row r="220" spans="2:26">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row>
    <row r="221" spans="2:26">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row>
    <row r="222" spans="2:26">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row>
    <row r="223" spans="2:26">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row>
    <row r="224" spans="2:26">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row>
    <row r="225" spans="2:26">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row>
    <row r="226" spans="2:26">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row>
    <row r="227" spans="2:26">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row>
    <row r="228" spans="2:26">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row>
    <row r="229" spans="2:26">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row>
    <row r="230" spans="2:26">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row>
    <row r="231" spans="2:26">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row>
    <row r="232" spans="2:26">
      <c r="B232" s="272" t="s">
        <v>223</v>
      </c>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row>
    <row r="233" spans="2:26">
      <c r="B233" s="274" t="s">
        <v>211</v>
      </c>
      <c r="C233" s="274" t="s">
        <v>212</v>
      </c>
      <c r="D233" s="274" t="s">
        <v>213</v>
      </c>
      <c r="E233" s="43"/>
      <c r="F233" s="274" t="s">
        <v>214</v>
      </c>
      <c r="G233" s="274" t="s">
        <v>215</v>
      </c>
      <c r="H233" s="275"/>
      <c r="I233" s="275"/>
      <c r="J233" s="275"/>
      <c r="K233" s="275"/>
      <c r="L233" s="275"/>
      <c r="M233" s="275"/>
      <c r="N233" s="275"/>
      <c r="O233" s="275"/>
      <c r="P233" s="275"/>
      <c r="Q233" s="275"/>
      <c r="R233" s="275"/>
      <c r="S233" s="275"/>
      <c r="T233" s="275"/>
      <c r="U233" s="275"/>
      <c r="V233" s="275"/>
      <c r="W233" s="274" t="s">
        <v>216</v>
      </c>
      <c r="X233" s="274"/>
      <c r="Y233" s="274"/>
      <c r="Z233" s="274"/>
    </row>
    <row r="234" spans="2:26" ht="76.5">
      <c r="B234" s="274"/>
      <c r="C234" s="274"/>
      <c r="D234" s="274"/>
      <c r="E234" s="43"/>
      <c r="F234" s="274"/>
      <c r="G234" s="274"/>
      <c r="H234" s="275"/>
      <c r="I234" s="275"/>
      <c r="J234" s="275"/>
      <c r="K234" s="275"/>
      <c r="L234" s="275"/>
      <c r="M234" s="275"/>
      <c r="N234" s="275"/>
      <c r="O234" s="275"/>
      <c r="P234" s="275"/>
      <c r="Q234" s="275"/>
      <c r="R234" s="275"/>
      <c r="S234" s="275"/>
      <c r="T234" s="275"/>
      <c r="U234" s="275"/>
      <c r="V234" s="275"/>
      <c r="W234" s="43" t="s">
        <v>217</v>
      </c>
      <c r="X234" s="43" t="s">
        <v>218</v>
      </c>
      <c r="Y234" s="43" t="s">
        <v>219</v>
      </c>
      <c r="Z234" s="43" t="s">
        <v>220</v>
      </c>
    </row>
    <row r="235" spans="2:26" ht="76.5">
      <c r="B235" s="276" t="s">
        <v>224</v>
      </c>
      <c r="C235" s="27" t="s">
        <v>225</v>
      </c>
      <c r="D235" s="27" t="s">
        <v>226</v>
      </c>
      <c r="E235" s="27"/>
      <c r="F235" s="41">
        <v>25</v>
      </c>
      <c r="G235" s="41">
        <f>54-F235</f>
        <v>29</v>
      </c>
      <c r="H235" s="64"/>
      <c r="I235" s="64"/>
      <c r="J235" s="64"/>
      <c r="K235" s="64"/>
      <c r="L235" s="64"/>
      <c r="M235" s="64"/>
      <c r="N235" s="64"/>
      <c r="O235" s="64"/>
      <c r="P235" s="64"/>
      <c r="Q235" s="64"/>
      <c r="R235" s="64"/>
      <c r="S235" s="64"/>
      <c r="T235" s="64"/>
      <c r="U235" s="64"/>
      <c r="V235" s="64"/>
      <c r="W235" s="40"/>
      <c r="X235" s="40"/>
      <c r="Y235" s="40"/>
      <c r="Z235" s="41"/>
    </row>
    <row r="236" spans="2:26" ht="63.75">
      <c r="B236" s="276" t="s">
        <v>227</v>
      </c>
      <c r="C236" s="27" t="s">
        <v>228</v>
      </c>
      <c r="D236" s="27" t="s">
        <v>229</v>
      </c>
      <c r="E236" s="27"/>
      <c r="F236" s="41">
        <v>5</v>
      </c>
      <c r="G236" s="41">
        <v>5</v>
      </c>
      <c r="H236" s="64"/>
      <c r="I236" s="64"/>
      <c r="J236" s="64"/>
      <c r="K236" s="64"/>
      <c r="L236" s="64"/>
      <c r="M236" s="64"/>
      <c r="N236" s="64"/>
      <c r="O236" s="64"/>
      <c r="P236" s="64"/>
      <c r="Q236" s="64"/>
      <c r="R236" s="64"/>
      <c r="S236" s="64"/>
      <c r="T236" s="64"/>
      <c r="U236" s="64"/>
      <c r="V236" s="64"/>
      <c r="W236" s="40"/>
      <c r="X236" s="40"/>
      <c r="Y236" s="40"/>
      <c r="Z236" s="41"/>
    </row>
    <row r="237" spans="2:26" ht="63.75">
      <c r="B237" s="276" t="s">
        <v>221</v>
      </c>
      <c r="C237" s="27" t="s">
        <v>271</v>
      </c>
      <c r="D237" s="27" t="s">
        <v>230</v>
      </c>
      <c r="E237" s="27"/>
      <c r="F237" s="277">
        <f>160809.5*0.4</f>
        <v>64323.8</v>
      </c>
      <c r="G237" s="277">
        <f>160809.5*0.6</f>
        <v>96485.7</v>
      </c>
      <c r="H237" s="278"/>
      <c r="I237" s="278"/>
      <c r="J237" s="278"/>
      <c r="K237" s="278"/>
      <c r="L237" s="278"/>
      <c r="M237" s="278"/>
      <c r="N237" s="278"/>
      <c r="O237" s="278"/>
      <c r="P237" s="278"/>
      <c r="Q237" s="278"/>
      <c r="R237" s="278"/>
      <c r="S237" s="278"/>
      <c r="T237" s="278"/>
      <c r="U237" s="278"/>
      <c r="V237" s="278"/>
      <c r="W237" s="40"/>
      <c r="X237" s="40"/>
      <c r="Y237" s="40"/>
      <c r="Z237" s="41"/>
    </row>
    <row r="238" spans="2:26" ht="51">
      <c r="B238" s="276" t="s">
        <v>231</v>
      </c>
      <c r="C238" s="27" t="s">
        <v>232</v>
      </c>
      <c r="D238" s="27" t="s">
        <v>233</v>
      </c>
      <c r="E238" s="27"/>
      <c r="F238" s="277">
        <f>2860*0.4</f>
        <v>1144</v>
      </c>
      <c r="G238" s="277">
        <f>2860*0.5</f>
        <v>1430</v>
      </c>
      <c r="H238" s="278"/>
      <c r="I238" s="278"/>
      <c r="J238" s="278"/>
      <c r="K238" s="278"/>
      <c r="L238" s="278"/>
      <c r="M238" s="278"/>
      <c r="N238" s="278"/>
      <c r="O238" s="278"/>
      <c r="P238" s="278"/>
      <c r="Q238" s="278"/>
      <c r="R238" s="278"/>
      <c r="S238" s="278"/>
      <c r="T238" s="278"/>
      <c r="U238" s="278"/>
      <c r="V238" s="278"/>
      <c r="W238" s="40"/>
      <c r="X238" s="40"/>
      <c r="Y238" s="40"/>
      <c r="Z238" s="40"/>
    </row>
  </sheetData>
  <autoFilter ref="E1:E238" xr:uid="{BDF37669-1C53-413D-B29F-FD50F6744E75}"/>
  <mergeCells count="278">
    <mergeCell ref="F12:F13"/>
    <mergeCell ref="G12:G13"/>
    <mergeCell ref="W12:Z12"/>
    <mergeCell ref="B11:C11"/>
    <mergeCell ref="D11:Z11"/>
    <mergeCell ref="H12:H13"/>
    <mergeCell ref="I12:I13"/>
    <mergeCell ref="J12:J13"/>
    <mergeCell ref="K12:L12"/>
    <mergeCell ref="M12:Q12"/>
    <mergeCell ref="R12:R13"/>
    <mergeCell ref="S12:S13"/>
    <mergeCell ref="T12:T13"/>
    <mergeCell ref="U12:V12"/>
    <mergeCell ref="B2:F2"/>
    <mergeCell ref="B89:B90"/>
    <mergeCell ref="C89:C90"/>
    <mergeCell ref="D89:D90"/>
    <mergeCell ref="F89:F90"/>
    <mergeCell ref="G89:G90"/>
    <mergeCell ref="B4:Z4"/>
    <mergeCell ref="B23:B24"/>
    <mergeCell ref="C23:C24"/>
    <mergeCell ref="D23:D24"/>
    <mergeCell ref="B6:C6"/>
    <mergeCell ref="B7:C7"/>
    <mergeCell ref="B8:C8"/>
    <mergeCell ref="B9:C9"/>
    <mergeCell ref="B10:C10"/>
    <mergeCell ref="D6:Z6"/>
    <mergeCell ref="D7:Z7"/>
    <mergeCell ref="D8:Z8"/>
    <mergeCell ref="D9:Z9"/>
    <mergeCell ref="D10:Z10"/>
    <mergeCell ref="B12:B13"/>
    <mergeCell ref="C12:C13"/>
    <mergeCell ref="D12:D13"/>
    <mergeCell ref="E12:E13"/>
    <mergeCell ref="E110:E111"/>
    <mergeCell ref="B233:B234"/>
    <mergeCell ref="C233:C234"/>
    <mergeCell ref="D233:D234"/>
    <mergeCell ref="F233:F234"/>
    <mergeCell ref="G110:G111"/>
    <mergeCell ref="B98:C98"/>
    <mergeCell ref="B99:C99"/>
    <mergeCell ref="B104:C104"/>
    <mergeCell ref="B105:C105"/>
    <mergeCell ref="G233:G234"/>
    <mergeCell ref="D100:D101"/>
    <mergeCell ref="F100:F101"/>
    <mergeCell ref="G100:G101"/>
    <mergeCell ref="B109:C109"/>
    <mergeCell ref="D109:Z109"/>
    <mergeCell ref="R110:R111"/>
    <mergeCell ref="S110:S111"/>
    <mergeCell ref="T110:T111"/>
    <mergeCell ref="U110:V110"/>
    <mergeCell ref="H117:H118"/>
    <mergeCell ref="I117:I118"/>
    <mergeCell ref="J117:J118"/>
    <mergeCell ref="W233:Z233"/>
    <mergeCell ref="B117:B118"/>
    <mergeCell ref="C117:C118"/>
    <mergeCell ref="D117:D118"/>
    <mergeCell ref="F117:F118"/>
    <mergeCell ref="G117:G118"/>
    <mergeCell ref="W117:Z117"/>
    <mergeCell ref="B116:Z116"/>
    <mergeCell ref="F23:F24"/>
    <mergeCell ref="G23:G24"/>
    <mergeCell ref="W23:Z23"/>
    <mergeCell ref="B36:B37"/>
    <mergeCell ref="C36:C37"/>
    <mergeCell ref="D36:D37"/>
    <mergeCell ref="F36:F37"/>
    <mergeCell ref="G36:G37"/>
    <mergeCell ref="W36:Z36"/>
    <mergeCell ref="H36:H37"/>
    <mergeCell ref="S36:S37"/>
    <mergeCell ref="T36:T37"/>
    <mergeCell ref="U36:V36"/>
    <mergeCell ref="E36:E37"/>
    <mergeCell ref="B55:B56"/>
    <mergeCell ref="C55:C56"/>
    <mergeCell ref="B63:C63"/>
    <mergeCell ref="B232:Z232"/>
    <mergeCell ref="B74:B75"/>
    <mergeCell ref="C74:C75"/>
    <mergeCell ref="D74:D75"/>
    <mergeCell ref="F74:F75"/>
    <mergeCell ref="G74:G75"/>
    <mergeCell ref="W74:Z74"/>
    <mergeCell ref="B110:B111"/>
    <mergeCell ref="C110:C111"/>
    <mergeCell ref="D110:D111"/>
    <mergeCell ref="F110:F111"/>
    <mergeCell ref="B100:B101"/>
    <mergeCell ref="C100:C101"/>
    <mergeCell ref="E117:E118"/>
    <mergeCell ref="W110:Z110"/>
    <mergeCell ref="E74:E75"/>
    <mergeCell ref="E89:E90"/>
    <mergeCell ref="B106:C106"/>
    <mergeCell ref="B107:C107"/>
    <mergeCell ref="B108:C108"/>
    <mergeCell ref="D86:Z86"/>
    <mergeCell ref="D87:Z87"/>
    <mergeCell ref="D88:Z88"/>
    <mergeCell ref="R89:R90"/>
    <mergeCell ref="B17:C17"/>
    <mergeCell ref="B18:C18"/>
    <mergeCell ref="D54:Z54"/>
    <mergeCell ref="D53:Z53"/>
    <mergeCell ref="D52:Z52"/>
    <mergeCell ref="D51:Z51"/>
    <mergeCell ref="D50:Z50"/>
    <mergeCell ref="D49:Z49"/>
    <mergeCell ref="B54:C54"/>
    <mergeCell ref="B53:C53"/>
    <mergeCell ref="B52:C52"/>
    <mergeCell ref="B51:C51"/>
    <mergeCell ref="B50:C50"/>
    <mergeCell ref="B49:C49"/>
    <mergeCell ref="B19:C19"/>
    <mergeCell ref="B20:C20"/>
    <mergeCell ref="B21:C21"/>
    <mergeCell ref="B22:C22"/>
    <mergeCell ref="D17:Z17"/>
    <mergeCell ref="D18:Z18"/>
    <mergeCell ref="D19:Z19"/>
    <mergeCell ref="D20:Z20"/>
    <mergeCell ref="D21:Z21"/>
    <mergeCell ref="D22:Z22"/>
    <mergeCell ref="H23:H24"/>
    <mergeCell ref="I23:I24"/>
    <mergeCell ref="J23:J24"/>
    <mergeCell ref="K23:L23"/>
    <mergeCell ref="M23:Q23"/>
    <mergeCell ref="R23:R24"/>
    <mergeCell ref="E23:E24"/>
    <mergeCell ref="B60:C60"/>
    <mergeCell ref="B59:C59"/>
    <mergeCell ref="B58:C58"/>
    <mergeCell ref="F55:F56"/>
    <mergeCell ref="G55:G56"/>
    <mergeCell ref="B30:C30"/>
    <mergeCell ref="B31:C31"/>
    <mergeCell ref="B35:C35"/>
    <mergeCell ref="B34:C34"/>
    <mergeCell ref="B33:C33"/>
    <mergeCell ref="B32:C32"/>
    <mergeCell ref="D31:Z31"/>
    <mergeCell ref="D35:Z35"/>
    <mergeCell ref="D34:Z34"/>
    <mergeCell ref="D33:Z33"/>
    <mergeCell ref="D32:Z32"/>
    <mergeCell ref="D30:Z30"/>
    <mergeCell ref="C64:C65"/>
    <mergeCell ref="B64:B65"/>
    <mergeCell ref="E64:E65"/>
    <mergeCell ref="R64:R65"/>
    <mergeCell ref="S64:S65"/>
    <mergeCell ref="T64:T65"/>
    <mergeCell ref="U64:V64"/>
    <mergeCell ref="B62:C62"/>
    <mergeCell ref="B61:C61"/>
    <mergeCell ref="B84:C84"/>
    <mergeCell ref="B85:C85"/>
    <mergeCell ref="B86:C86"/>
    <mergeCell ref="B87:C87"/>
    <mergeCell ref="W89:Z89"/>
    <mergeCell ref="D83:Z83"/>
    <mergeCell ref="B73:C73"/>
    <mergeCell ref="B68:C68"/>
    <mergeCell ref="B69:C69"/>
    <mergeCell ref="B70:C70"/>
    <mergeCell ref="B71:C71"/>
    <mergeCell ref="B72:C72"/>
    <mergeCell ref="D68:Z68"/>
    <mergeCell ref="H74:H75"/>
    <mergeCell ref="I74:I75"/>
    <mergeCell ref="J74:J75"/>
    <mergeCell ref="K74:L74"/>
    <mergeCell ref="D69:Z69"/>
    <mergeCell ref="D70:Z70"/>
    <mergeCell ref="D71:Z71"/>
    <mergeCell ref="D72:Z72"/>
    <mergeCell ref="D73:Z73"/>
    <mergeCell ref="D84:Z84"/>
    <mergeCell ref="D85:Z85"/>
    <mergeCell ref="D105:Z105"/>
    <mergeCell ref="D106:Z106"/>
    <mergeCell ref="D107:Z107"/>
    <mergeCell ref="D108:Z108"/>
    <mergeCell ref="D104:Z104"/>
    <mergeCell ref="B94:C94"/>
    <mergeCell ref="B95:C95"/>
    <mergeCell ref="B96:C96"/>
    <mergeCell ref="B97:C97"/>
    <mergeCell ref="W100:Z100"/>
    <mergeCell ref="E100:E101"/>
    <mergeCell ref="B88:C88"/>
    <mergeCell ref="S23:S24"/>
    <mergeCell ref="T23:T24"/>
    <mergeCell ref="U23:V23"/>
    <mergeCell ref="U55:V55"/>
    <mergeCell ref="I36:I37"/>
    <mergeCell ref="J36:J37"/>
    <mergeCell ref="K36:L36"/>
    <mergeCell ref="M36:Q36"/>
    <mergeCell ref="R36:R37"/>
    <mergeCell ref="M55:Q55"/>
    <mergeCell ref="R55:R56"/>
    <mergeCell ref="S55:S56"/>
    <mergeCell ref="T55:T56"/>
    <mergeCell ref="M74:Q74"/>
    <mergeCell ref="R74:R75"/>
    <mergeCell ref="S74:S75"/>
    <mergeCell ref="T74:T75"/>
    <mergeCell ref="U74:V74"/>
    <mergeCell ref="D60:Z60"/>
    <mergeCell ref="D59:Z59"/>
    <mergeCell ref="D58:Z58"/>
    <mergeCell ref="D55:D56"/>
    <mergeCell ref="B83:C83"/>
    <mergeCell ref="W55:Z55"/>
    <mergeCell ref="E55:E56"/>
    <mergeCell ref="H55:H56"/>
    <mergeCell ref="I55:I56"/>
    <mergeCell ref="J55:J56"/>
    <mergeCell ref="K55:L55"/>
    <mergeCell ref="H64:H65"/>
    <mergeCell ref="I64:I65"/>
    <mergeCell ref="J64:J65"/>
    <mergeCell ref="K64:L64"/>
    <mergeCell ref="M64:Q64"/>
    <mergeCell ref="W64:Z64"/>
    <mergeCell ref="G64:G65"/>
    <mergeCell ref="D62:Z62"/>
    <mergeCell ref="D61:Z61"/>
    <mergeCell ref="D63:Z63"/>
    <mergeCell ref="F64:F65"/>
    <mergeCell ref="D64:D65"/>
    <mergeCell ref="S89:S90"/>
    <mergeCell ref="T89:T90"/>
    <mergeCell ref="U89:V89"/>
    <mergeCell ref="H89:H90"/>
    <mergeCell ref="I89:I90"/>
    <mergeCell ref="J89:J90"/>
    <mergeCell ref="K89:L89"/>
    <mergeCell ref="M89:Q89"/>
    <mergeCell ref="H100:H101"/>
    <mergeCell ref="I100:I101"/>
    <mergeCell ref="J100:J101"/>
    <mergeCell ref="K100:L100"/>
    <mergeCell ref="M100:Q100"/>
    <mergeCell ref="R100:R101"/>
    <mergeCell ref="S100:S101"/>
    <mergeCell ref="T100:T101"/>
    <mergeCell ref="U100:V100"/>
    <mergeCell ref="D94:Z94"/>
    <mergeCell ref="D95:Z95"/>
    <mergeCell ref="D97:Z97"/>
    <mergeCell ref="D96:Z96"/>
    <mergeCell ref="D98:Z98"/>
    <mergeCell ref="D99:Z99"/>
    <mergeCell ref="K117:L117"/>
    <mergeCell ref="M117:Q117"/>
    <mergeCell ref="R117:R118"/>
    <mergeCell ref="S117:S118"/>
    <mergeCell ref="T117:T118"/>
    <mergeCell ref="U117:V117"/>
    <mergeCell ref="H110:H111"/>
    <mergeCell ref="I110:I111"/>
    <mergeCell ref="J110:J111"/>
    <mergeCell ref="K110:L110"/>
    <mergeCell ref="M110:Q110"/>
  </mergeCells>
  <phoneticPr fontId="15"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BE5C-C85A-4589-A47F-BF047AE05DB4}">
  <dimension ref="B2:Z56"/>
  <sheetViews>
    <sheetView topLeftCell="B1" zoomScale="90" zoomScaleNormal="90" workbookViewId="0">
      <selection activeCell="B1" sqref="A1:XFD1048576"/>
    </sheetView>
  </sheetViews>
  <sheetFormatPr baseColWidth="10" defaultColWidth="10.625" defaultRowHeight="12.75"/>
  <cols>
    <col min="1" max="1" width="2.125" style="29" customWidth="1"/>
    <col min="2" max="2" width="29.5" style="71" customWidth="1"/>
    <col min="3" max="3" width="59.375" style="29" customWidth="1"/>
    <col min="4" max="4" width="15.875" style="71" customWidth="1"/>
    <col min="5" max="5" width="11.125" style="71" customWidth="1"/>
    <col min="6" max="6" width="12.125" style="29" customWidth="1"/>
    <col min="7" max="18" width="13.125" style="29" customWidth="1"/>
    <col min="19" max="19" width="22.25" style="29" customWidth="1"/>
    <col min="20" max="20" width="23.125" style="29" customWidth="1"/>
    <col min="21" max="21" width="19" style="29" customWidth="1"/>
    <col min="22" max="22" width="15.25" style="29" customWidth="1"/>
    <col min="23" max="23" width="12.375" style="29" customWidth="1"/>
    <col min="24" max="24" width="15" style="29" customWidth="1"/>
    <col min="25" max="25" width="17.125" style="29" customWidth="1"/>
    <col min="26" max="26" width="29.375" style="29" customWidth="1"/>
    <col min="27" max="27" width="14.125" style="29" customWidth="1"/>
    <col min="28" max="16384" width="10.625" style="29"/>
  </cols>
  <sheetData>
    <row r="2" spans="2:26" s="25" customFormat="1" ht="15">
      <c r="B2" s="179" t="s">
        <v>205</v>
      </c>
      <c r="C2" s="179"/>
      <c r="D2" s="266"/>
      <c r="E2" s="266"/>
    </row>
    <row r="3" spans="2:26">
      <c r="B3" s="80"/>
    </row>
    <row r="4" spans="2:26" s="82" customFormat="1" ht="39" customHeight="1">
      <c r="B4" s="180" t="s">
        <v>356</v>
      </c>
      <c r="C4" s="180"/>
      <c r="D4" s="180"/>
      <c r="E4" s="180"/>
      <c r="F4" s="180"/>
      <c r="G4" s="180"/>
      <c r="H4" s="180"/>
      <c r="I4" s="180"/>
      <c r="J4" s="180"/>
      <c r="K4" s="180"/>
      <c r="L4" s="180"/>
      <c r="M4" s="180"/>
      <c r="N4" s="180"/>
      <c r="O4" s="180"/>
      <c r="P4" s="180"/>
      <c r="Q4" s="180"/>
      <c r="R4" s="180"/>
      <c r="S4" s="180"/>
      <c r="T4" s="180"/>
      <c r="U4" s="180"/>
      <c r="V4" s="180"/>
      <c r="W4" s="180"/>
      <c r="X4" s="180"/>
      <c r="Y4" s="180"/>
      <c r="Z4" s="180"/>
    </row>
    <row r="6" spans="2:26" s="267" customFormat="1" ht="12.75" customHeight="1">
      <c r="B6" s="164" t="s">
        <v>206</v>
      </c>
      <c r="C6" s="172"/>
      <c r="D6" s="184" t="str">
        <f>+TOC_General!G17</f>
        <v>Tierras de Comunidades Nativas</v>
      </c>
      <c r="E6" s="184"/>
      <c r="F6" s="184"/>
      <c r="G6" s="184"/>
      <c r="H6" s="185"/>
      <c r="I6" s="185"/>
      <c r="J6" s="185"/>
      <c r="K6" s="185"/>
      <c r="L6" s="185"/>
      <c r="M6" s="185"/>
      <c r="N6" s="185"/>
      <c r="O6" s="185"/>
      <c r="P6" s="185"/>
      <c r="Q6" s="185"/>
      <c r="R6" s="185"/>
      <c r="S6" s="185"/>
      <c r="T6" s="185"/>
      <c r="U6" s="185"/>
      <c r="V6" s="185"/>
      <c r="W6" s="184"/>
      <c r="X6" s="184"/>
      <c r="Y6" s="184"/>
      <c r="Z6" s="184"/>
    </row>
    <row r="7" spans="2:26" ht="111" customHeight="1">
      <c r="B7" s="162" t="s">
        <v>261</v>
      </c>
      <c r="C7" s="163"/>
      <c r="D7" s="186" t="s">
        <v>1526</v>
      </c>
      <c r="E7" s="186"/>
      <c r="F7" s="186"/>
      <c r="G7" s="186"/>
      <c r="H7" s="187"/>
      <c r="I7" s="187"/>
      <c r="J7" s="187"/>
      <c r="K7" s="187"/>
      <c r="L7" s="187"/>
      <c r="M7" s="187"/>
      <c r="N7" s="187"/>
      <c r="O7" s="187"/>
      <c r="P7" s="187"/>
      <c r="Q7" s="187"/>
      <c r="R7" s="187"/>
      <c r="S7" s="187"/>
      <c r="T7" s="187"/>
      <c r="U7" s="187"/>
      <c r="V7" s="187"/>
      <c r="W7" s="186"/>
      <c r="X7" s="186"/>
      <c r="Y7" s="186"/>
      <c r="Z7" s="186"/>
    </row>
    <row r="8" spans="2:26" ht="12.75" customHeight="1">
      <c r="B8" s="162" t="s">
        <v>207</v>
      </c>
      <c r="C8" s="163"/>
      <c r="D8" s="152" t="s">
        <v>366</v>
      </c>
      <c r="E8" s="153"/>
      <c r="F8" s="153"/>
      <c r="G8" s="153"/>
      <c r="H8" s="153"/>
      <c r="I8" s="153"/>
      <c r="J8" s="153"/>
      <c r="K8" s="153"/>
      <c r="L8" s="153"/>
      <c r="M8" s="153"/>
      <c r="N8" s="153"/>
      <c r="O8" s="153"/>
      <c r="P8" s="153"/>
      <c r="Q8" s="153"/>
      <c r="R8" s="153"/>
      <c r="S8" s="153"/>
      <c r="T8" s="153"/>
      <c r="U8" s="153"/>
      <c r="V8" s="153"/>
      <c r="W8" s="153"/>
      <c r="X8" s="153"/>
      <c r="Y8" s="153"/>
      <c r="Z8" s="154"/>
    </row>
    <row r="9" spans="2:26" ht="12.75" customHeight="1">
      <c r="B9" s="162" t="s">
        <v>208</v>
      </c>
      <c r="C9" s="163"/>
      <c r="D9" s="152" t="s">
        <v>367</v>
      </c>
      <c r="E9" s="153"/>
      <c r="F9" s="153"/>
      <c r="G9" s="153"/>
      <c r="H9" s="153"/>
      <c r="I9" s="153"/>
      <c r="J9" s="153"/>
      <c r="K9" s="153"/>
      <c r="L9" s="153"/>
      <c r="M9" s="153"/>
      <c r="N9" s="153"/>
      <c r="O9" s="153"/>
      <c r="P9" s="153"/>
      <c r="Q9" s="153"/>
      <c r="R9" s="153"/>
      <c r="S9" s="153"/>
      <c r="T9" s="153"/>
      <c r="U9" s="153"/>
      <c r="V9" s="153"/>
      <c r="W9" s="153"/>
      <c r="X9" s="153"/>
      <c r="Y9" s="153"/>
      <c r="Z9" s="154"/>
    </row>
    <row r="10" spans="2:26" ht="12.75" customHeight="1">
      <c r="B10" s="162" t="s">
        <v>209</v>
      </c>
      <c r="C10" s="163"/>
      <c r="D10" s="152" t="s">
        <v>383</v>
      </c>
      <c r="E10" s="153"/>
      <c r="F10" s="153"/>
      <c r="G10" s="153"/>
      <c r="H10" s="153"/>
      <c r="I10" s="153"/>
      <c r="J10" s="153"/>
      <c r="K10" s="153"/>
      <c r="L10" s="153"/>
      <c r="M10" s="153"/>
      <c r="N10" s="153"/>
      <c r="O10" s="153"/>
      <c r="P10" s="153"/>
      <c r="Q10" s="153"/>
      <c r="R10" s="153"/>
      <c r="S10" s="153"/>
      <c r="T10" s="153"/>
      <c r="U10" s="153"/>
      <c r="V10" s="153"/>
      <c r="W10" s="153"/>
      <c r="X10" s="153"/>
      <c r="Y10" s="153"/>
      <c r="Z10" s="154"/>
    </row>
    <row r="11" spans="2:26" ht="30" customHeight="1">
      <c r="B11" s="157" t="s">
        <v>210</v>
      </c>
      <c r="C11" s="158"/>
      <c r="D11" s="152" t="s">
        <v>369</v>
      </c>
      <c r="E11" s="153"/>
      <c r="F11" s="153"/>
      <c r="G11" s="153"/>
      <c r="H11" s="153"/>
      <c r="I11" s="153"/>
      <c r="J11" s="153"/>
      <c r="K11" s="153"/>
      <c r="L11" s="153"/>
      <c r="M11" s="153"/>
      <c r="N11" s="153"/>
      <c r="O11" s="153"/>
      <c r="P11" s="153"/>
      <c r="Q11" s="153"/>
      <c r="R11" s="153"/>
      <c r="S11" s="153"/>
      <c r="T11" s="153"/>
      <c r="U11" s="153"/>
      <c r="V11" s="153"/>
      <c r="W11" s="153"/>
      <c r="X11" s="153"/>
      <c r="Y11" s="153"/>
      <c r="Z11" s="154"/>
    </row>
    <row r="12" spans="2:26" s="67" customFormat="1" ht="21" customHeight="1">
      <c r="B12" s="156" t="s">
        <v>211</v>
      </c>
      <c r="C12" s="156" t="s">
        <v>212</v>
      </c>
      <c r="D12" s="156" t="s">
        <v>213</v>
      </c>
      <c r="E12" s="156" t="s">
        <v>485</v>
      </c>
      <c r="F12" s="156" t="s">
        <v>214</v>
      </c>
      <c r="G12" s="156" t="s">
        <v>215</v>
      </c>
      <c r="H12" s="238" t="s">
        <v>719</v>
      </c>
      <c r="I12" s="238" t="s">
        <v>720</v>
      </c>
      <c r="J12" s="238" t="s">
        <v>721</v>
      </c>
      <c r="K12" s="238" t="s">
        <v>722</v>
      </c>
      <c r="L12" s="238"/>
      <c r="M12" s="238" t="s">
        <v>723</v>
      </c>
      <c r="N12" s="238"/>
      <c r="O12" s="238"/>
      <c r="P12" s="238"/>
      <c r="Q12" s="238"/>
      <c r="R12" s="242" t="s">
        <v>731</v>
      </c>
      <c r="S12" s="242" t="s">
        <v>732</v>
      </c>
      <c r="T12" s="242" t="s">
        <v>733</v>
      </c>
      <c r="U12" s="242" t="s">
        <v>734</v>
      </c>
      <c r="V12" s="242"/>
      <c r="W12" s="156" t="s">
        <v>216</v>
      </c>
      <c r="X12" s="156"/>
      <c r="Y12" s="156"/>
      <c r="Z12" s="156"/>
    </row>
    <row r="13" spans="2:26" s="67" customFormat="1" ht="89.25" customHeight="1">
      <c r="B13" s="156"/>
      <c r="C13" s="156"/>
      <c r="D13" s="156"/>
      <c r="E13" s="156"/>
      <c r="F13" s="156"/>
      <c r="G13" s="156"/>
      <c r="H13" s="238"/>
      <c r="I13" s="238"/>
      <c r="J13" s="238"/>
      <c r="K13" s="244" t="s">
        <v>724</v>
      </c>
      <c r="L13" s="244" t="s">
        <v>725</v>
      </c>
      <c r="M13" s="244" t="s">
        <v>726</v>
      </c>
      <c r="N13" s="244" t="s">
        <v>727</v>
      </c>
      <c r="O13" s="244" t="s">
        <v>728</v>
      </c>
      <c r="P13" s="244" t="s">
        <v>729</v>
      </c>
      <c r="Q13" s="244" t="s">
        <v>730</v>
      </c>
      <c r="R13" s="242"/>
      <c r="S13" s="242"/>
      <c r="T13" s="242"/>
      <c r="U13" s="245" t="s">
        <v>735</v>
      </c>
      <c r="V13" s="245" t="s">
        <v>736</v>
      </c>
      <c r="W13" s="121" t="s">
        <v>217</v>
      </c>
      <c r="X13" s="121" t="s">
        <v>218</v>
      </c>
      <c r="Y13" s="121" t="s">
        <v>219</v>
      </c>
      <c r="Z13" s="121" t="s">
        <v>220</v>
      </c>
    </row>
    <row r="14" spans="2:26" ht="106.5" customHeight="1">
      <c r="B14" s="26" t="str">
        <f>+TOC_General!G18</f>
        <v>Saneamiento físico legal de comunidades nativas</v>
      </c>
      <c r="C14" s="124" t="s">
        <v>995</v>
      </c>
      <c r="D14" s="27" t="s">
        <v>243</v>
      </c>
      <c r="E14" s="53" t="s">
        <v>608</v>
      </c>
      <c r="F14" s="28">
        <v>92</v>
      </c>
      <c r="G14" s="28">
        <v>30</v>
      </c>
      <c r="H14" s="60"/>
      <c r="I14" s="60"/>
      <c r="J14" s="60"/>
      <c r="K14" s="60"/>
      <c r="L14" s="60"/>
      <c r="M14" s="60"/>
      <c r="N14" s="60"/>
      <c r="O14" s="60"/>
      <c r="P14" s="60"/>
      <c r="Q14" s="60"/>
      <c r="R14" s="60">
        <v>3</v>
      </c>
      <c r="S14" s="27" t="s">
        <v>1251</v>
      </c>
      <c r="T14" s="27" t="s">
        <v>1253</v>
      </c>
      <c r="U14" s="27" t="s">
        <v>766</v>
      </c>
      <c r="V14" s="27" t="s">
        <v>1252</v>
      </c>
      <c r="W14" s="27"/>
      <c r="X14" s="27" t="s">
        <v>535</v>
      </c>
      <c r="Y14" s="27"/>
      <c r="Z14" s="124" t="s">
        <v>885</v>
      </c>
    </row>
    <row r="15" spans="2:26" ht="140.25">
      <c r="B15" s="26" t="str">
        <f>+TOC_General!G19</f>
        <v>Promoción para el manejo agropecuario y forestal</v>
      </c>
      <c r="C15" s="124" t="s">
        <v>973</v>
      </c>
      <c r="D15" s="27" t="s">
        <v>263</v>
      </c>
      <c r="E15" s="53" t="s">
        <v>607</v>
      </c>
      <c r="F15" s="27">
        <f>148/2</f>
        <v>74</v>
      </c>
      <c r="G15" s="27">
        <f>+(148/2)+30</f>
        <v>104</v>
      </c>
      <c r="H15" s="61"/>
      <c r="I15" s="61"/>
      <c r="J15" s="61"/>
      <c r="K15" s="61"/>
      <c r="L15" s="61"/>
      <c r="M15" s="61"/>
      <c r="N15" s="61"/>
      <c r="O15" s="61"/>
      <c r="P15" s="61"/>
      <c r="Q15" s="61"/>
      <c r="R15" s="61">
        <v>3</v>
      </c>
      <c r="S15" s="27" t="s">
        <v>1254</v>
      </c>
      <c r="T15" s="27" t="s">
        <v>767</v>
      </c>
      <c r="U15" s="27" t="s">
        <v>768</v>
      </c>
      <c r="V15" s="27" t="s">
        <v>1256</v>
      </c>
      <c r="W15" s="27"/>
      <c r="X15" s="27" t="s">
        <v>535</v>
      </c>
      <c r="Y15" s="27"/>
      <c r="Z15" s="124" t="s">
        <v>886</v>
      </c>
    </row>
    <row r="16" spans="2:26" ht="153">
      <c r="B16" s="26" t="str">
        <f>+TOC_General!G20</f>
        <v>Proyecto piloto para aprovechamiento productivo de especies forestales maderables</v>
      </c>
      <c r="C16" s="124" t="s">
        <v>975</v>
      </c>
      <c r="D16" s="27" t="s">
        <v>536</v>
      </c>
      <c r="E16" s="50" t="s">
        <v>607</v>
      </c>
      <c r="F16" s="27">
        <v>2</v>
      </c>
      <c r="G16" s="27">
        <v>2</v>
      </c>
      <c r="H16" s="61"/>
      <c r="I16" s="61"/>
      <c r="J16" s="61"/>
      <c r="K16" s="61"/>
      <c r="L16" s="61"/>
      <c r="M16" s="61"/>
      <c r="N16" s="61"/>
      <c r="O16" s="61"/>
      <c r="P16" s="61"/>
      <c r="Q16" s="61"/>
      <c r="R16" s="61">
        <v>2</v>
      </c>
      <c r="S16" s="27" t="s">
        <v>1254</v>
      </c>
      <c r="T16" s="27" t="s">
        <v>767</v>
      </c>
      <c r="U16" s="27" t="s">
        <v>768</v>
      </c>
      <c r="V16" s="27" t="s">
        <v>1256</v>
      </c>
      <c r="W16" s="27"/>
      <c r="X16" s="27" t="s">
        <v>535</v>
      </c>
      <c r="Y16" s="27"/>
      <c r="Z16" s="124" t="s">
        <v>863</v>
      </c>
    </row>
    <row r="17" spans="2:26" ht="100.5" customHeight="1">
      <c r="B17" s="91" t="str">
        <f>+TOC_General!G21</f>
        <v>Programa de superalimentos para la Protección Forestal</v>
      </c>
      <c r="C17" s="94" t="s">
        <v>994</v>
      </c>
      <c r="D17" s="27" t="s">
        <v>551</v>
      </c>
      <c r="E17" s="93" t="s">
        <v>607</v>
      </c>
      <c r="F17" s="27">
        <v>2</v>
      </c>
      <c r="G17" s="27"/>
      <c r="H17" s="61"/>
      <c r="I17" s="61"/>
      <c r="J17" s="61"/>
      <c r="K17" s="61"/>
      <c r="L17" s="61"/>
      <c r="M17" s="61"/>
      <c r="N17" s="61"/>
      <c r="O17" s="61"/>
      <c r="P17" s="61"/>
      <c r="Q17" s="61"/>
      <c r="R17" s="61">
        <v>2</v>
      </c>
      <c r="S17" s="27" t="s">
        <v>1255</v>
      </c>
      <c r="T17" s="61" t="s">
        <v>1253</v>
      </c>
      <c r="U17" s="27" t="s">
        <v>773</v>
      </c>
      <c r="V17" s="27" t="s">
        <v>777</v>
      </c>
      <c r="W17" s="27"/>
      <c r="X17" s="27"/>
      <c r="Y17" s="27" t="s">
        <v>535</v>
      </c>
      <c r="Z17" s="126" t="s">
        <v>860</v>
      </c>
    </row>
    <row r="18" spans="2:26" ht="102">
      <c r="B18" s="26" t="str">
        <f>+TOC_General!G22</f>
        <v>Fortalecimiento de capacidades organizacionales</v>
      </c>
      <c r="C18" s="124" t="s">
        <v>1542</v>
      </c>
      <c r="D18" s="27" t="s">
        <v>537</v>
      </c>
      <c r="E18" s="50" t="s">
        <v>604</v>
      </c>
      <c r="F18" s="27">
        <f>148/2</f>
        <v>74</v>
      </c>
      <c r="G18" s="27">
        <f>+(148/2)+30</f>
        <v>104</v>
      </c>
      <c r="H18" s="61"/>
      <c r="I18" s="61"/>
      <c r="J18" s="61"/>
      <c r="K18" s="61"/>
      <c r="L18" s="61"/>
      <c r="M18" s="61"/>
      <c r="N18" s="61"/>
      <c r="O18" s="61"/>
      <c r="P18" s="61"/>
      <c r="Q18" s="61"/>
      <c r="R18" s="61">
        <v>2</v>
      </c>
      <c r="S18" s="27" t="s">
        <v>775</v>
      </c>
      <c r="T18" s="61" t="s">
        <v>1475</v>
      </c>
      <c r="U18" s="27" t="s">
        <v>776</v>
      </c>
      <c r="V18" s="27" t="s">
        <v>777</v>
      </c>
      <c r="W18" s="27"/>
      <c r="X18" s="27" t="s">
        <v>535</v>
      </c>
      <c r="Y18" s="27"/>
      <c r="Z18" s="124" t="s">
        <v>887</v>
      </c>
    </row>
    <row r="19" spans="2:26" ht="63.75">
      <c r="B19" s="26" t="str">
        <f>+TOC_General!G23</f>
        <v>Incentivos Financieros (TDC, otros)</v>
      </c>
      <c r="C19" s="124" t="s">
        <v>974</v>
      </c>
      <c r="D19" s="27" t="s">
        <v>537</v>
      </c>
      <c r="E19" s="54" t="s">
        <v>603</v>
      </c>
      <c r="F19" s="27">
        <v>50</v>
      </c>
      <c r="G19" s="27">
        <v>50</v>
      </c>
      <c r="H19" s="61"/>
      <c r="I19" s="61"/>
      <c r="J19" s="61"/>
      <c r="K19" s="61"/>
      <c r="L19" s="61"/>
      <c r="M19" s="61"/>
      <c r="N19" s="61"/>
      <c r="O19" s="61"/>
      <c r="P19" s="61"/>
      <c r="Q19" s="61"/>
      <c r="R19" s="61">
        <v>1</v>
      </c>
      <c r="S19" s="27" t="s">
        <v>769</v>
      </c>
      <c r="T19" s="61"/>
      <c r="U19" s="27" t="s">
        <v>770</v>
      </c>
      <c r="V19" s="27" t="s">
        <v>771</v>
      </c>
      <c r="W19" s="27"/>
      <c r="X19" s="27" t="s">
        <v>535</v>
      </c>
      <c r="Y19" s="27"/>
      <c r="Z19" s="124" t="s">
        <v>888</v>
      </c>
    </row>
    <row r="20" spans="2:26" s="37" customFormat="1" ht="76.5">
      <c r="B20" s="26" t="str">
        <f>+TOC_General!G24</f>
        <v>Infraestructura comunitaria</v>
      </c>
      <c r="C20" s="122" t="s">
        <v>1541</v>
      </c>
      <c r="D20" s="27" t="s">
        <v>249</v>
      </c>
      <c r="E20" s="50" t="s">
        <v>605</v>
      </c>
      <c r="F20" s="33">
        <f>148/2</f>
        <v>74</v>
      </c>
      <c r="G20" s="33">
        <f>+(148/2)+30</f>
        <v>104</v>
      </c>
      <c r="H20" s="62"/>
      <c r="I20" s="62"/>
      <c r="J20" s="62"/>
      <c r="K20" s="62"/>
      <c r="L20" s="62"/>
      <c r="M20" s="62"/>
      <c r="N20" s="62"/>
      <c r="O20" s="62"/>
      <c r="P20" s="62"/>
      <c r="Q20" s="62"/>
      <c r="R20" s="62">
        <v>2</v>
      </c>
      <c r="S20" s="27" t="s">
        <v>772</v>
      </c>
      <c r="T20" s="61"/>
      <c r="U20" s="27" t="s">
        <v>773</v>
      </c>
      <c r="V20" s="27" t="s">
        <v>774</v>
      </c>
      <c r="W20" s="268"/>
      <c r="X20" s="33" t="s">
        <v>535</v>
      </c>
      <c r="Y20" s="33"/>
      <c r="Z20" s="124" t="s">
        <v>709</v>
      </c>
    </row>
    <row r="21" spans="2:26" s="37" customFormat="1" ht="80.25" customHeight="1">
      <c r="B21" s="26" t="str">
        <f>+TOC_General!G25</f>
        <v>Implementación de programas de educación y salud intercultural de calidad</v>
      </c>
      <c r="C21" s="122" t="s">
        <v>411</v>
      </c>
      <c r="D21" s="27" t="s">
        <v>556</v>
      </c>
      <c r="E21" s="53" t="s">
        <v>609</v>
      </c>
      <c r="F21" s="33">
        <v>1</v>
      </c>
      <c r="G21" s="33"/>
      <c r="H21" s="62"/>
      <c r="I21" s="62"/>
      <c r="J21" s="62"/>
      <c r="K21" s="62"/>
      <c r="L21" s="62"/>
      <c r="M21" s="62"/>
      <c r="N21" s="62"/>
      <c r="O21" s="62"/>
      <c r="P21" s="62"/>
      <c r="Q21" s="62"/>
      <c r="R21" s="62">
        <v>3</v>
      </c>
      <c r="S21" s="27" t="s">
        <v>778</v>
      </c>
      <c r="T21" s="61"/>
      <c r="U21" s="27" t="s">
        <v>779</v>
      </c>
      <c r="V21" s="27" t="s">
        <v>780</v>
      </c>
      <c r="W21" s="33"/>
      <c r="X21" s="33" t="s">
        <v>535</v>
      </c>
      <c r="Y21" s="33"/>
      <c r="Z21" s="124" t="s">
        <v>889</v>
      </c>
    </row>
    <row r="22" spans="2:26" ht="18" customHeight="1">
      <c r="B22" s="162" t="s">
        <v>206</v>
      </c>
      <c r="C22" s="163"/>
      <c r="D22" s="159" t="str">
        <f>+TOC_General!I22</f>
        <v>Zonas para producción de cultivos agrícolas para la producción destinada al autoconsumo y productos de exportación</v>
      </c>
      <c r="E22" s="160"/>
      <c r="F22" s="160"/>
      <c r="G22" s="160"/>
      <c r="H22" s="160"/>
      <c r="I22" s="160"/>
      <c r="J22" s="160"/>
      <c r="K22" s="160"/>
      <c r="L22" s="160"/>
      <c r="M22" s="160"/>
      <c r="N22" s="160"/>
      <c r="O22" s="160"/>
      <c r="P22" s="160"/>
      <c r="Q22" s="160"/>
      <c r="R22" s="160"/>
      <c r="S22" s="160"/>
      <c r="T22" s="160"/>
      <c r="U22" s="160"/>
      <c r="V22" s="160"/>
      <c r="W22" s="160"/>
      <c r="X22" s="160"/>
      <c r="Y22" s="160"/>
      <c r="Z22" s="161"/>
    </row>
    <row r="23" spans="2:26" ht="42" customHeight="1">
      <c r="B23" s="162" t="s">
        <v>261</v>
      </c>
      <c r="C23" s="163"/>
      <c r="D23" s="152" t="s">
        <v>1528</v>
      </c>
      <c r="E23" s="153"/>
      <c r="F23" s="153"/>
      <c r="G23" s="153"/>
      <c r="H23" s="153"/>
      <c r="I23" s="153"/>
      <c r="J23" s="153"/>
      <c r="K23" s="153"/>
      <c r="L23" s="153"/>
      <c r="M23" s="153"/>
      <c r="N23" s="153"/>
      <c r="O23" s="153"/>
      <c r="P23" s="153"/>
      <c r="Q23" s="153"/>
      <c r="R23" s="153"/>
      <c r="S23" s="153"/>
      <c r="T23" s="153"/>
      <c r="U23" s="153"/>
      <c r="V23" s="153"/>
      <c r="W23" s="153"/>
      <c r="X23" s="153"/>
      <c r="Y23" s="153"/>
      <c r="Z23" s="154"/>
    </row>
    <row r="24" spans="2:26" ht="14.25" customHeight="1">
      <c r="B24" s="162" t="s">
        <v>207</v>
      </c>
      <c r="C24" s="163"/>
      <c r="D24" s="152" t="s">
        <v>449</v>
      </c>
      <c r="E24" s="153"/>
      <c r="F24" s="153"/>
      <c r="G24" s="153"/>
      <c r="H24" s="153"/>
      <c r="I24" s="153"/>
      <c r="J24" s="153"/>
      <c r="K24" s="153"/>
      <c r="L24" s="153"/>
      <c r="M24" s="153"/>
      <c r="N24" s="153"/>
      <c r="O24" s="153"/>
      <c r="P24" s="153"/>
      <c r="Q24" s="153"/>
      <c r="R24" s="153"/>
      <c r="S24" s="153"/>
      <c r="T24" s="153"/>
      <c r="U24" s="153"/>
      <c r="V24" s="153"/>
      <c r="W24" s="153"/>
      <c r="X24" s="153"/>
      <c r="Y24" s="153"/>
      <c r="Z24" s="154"/>
    </row>
    <row r="25" spans="2:26" ht="15.75" customHeight="1">
      <c r="B25" s="162" t="s">
        <v>208</v>
      </c>
      <c r="C25" s="163"/>
      <c r="D25" s="152" t="s">
        <v>450</v>
      </c>
      <c r="E25" s="153"/>
      <c r="F25" s="153"/>
      <c r="G25" s="153"/>
      <c r="H25" s="153"/>
      <c r="I25" s="153"/>
      <c r="J25" s="153"/>
      <c r="K25" s="153"/>
      <c r="L25" s="153"/>
      <c r="M25" s="153"/>
      <c r="N25" s="153"/>
      <c r="O25" s="153"/>
      <c r="P25" s="153"/>
      <c r="Q25" s="153"/>
      <c r="R25" s="153"/>
      <c r="S25" s="153"/>
      <c r="T25" s="153"/>
      <c r="U25" s="153"/>
      <c r="V25" s="153"/>
      <c r="W25" s="153"/>
      <c r="X25" s="153"/>
      <c r="Y25" s="153"/>
      <c r="Z25" s="154"/>
    </row>
    <row r="26" spans="2:26" ht="14.25" customHeight="1">
      <c r="B26" s="162" t="s">
        <v>209</v>
      </c>
      <c r="C26" s="163"/>
      <c r="D26" s="152" t="s">
        <v>383</v>
      </c>
      <c r="E26" s="153"/>
      <c r="F26" s="153"/>
      <c r="G26" s="153"/>
      <c r="H26" s="153"/>
      <c r="I26" s="153"/>
      <c r="J26" s="153"/>
      <c r="K26" s="153"/>
      <c r="L26" s="153"/>
      <c r="M26" s="153"/>
      <c r="N26" s="153"/>
      <c r="O26" s="153"/>
      <c r="P26" s="153"/>
      <c r="Q26" s="153"/>
      <c r="R26" s="153"/>
      <c r="S26" s="153"/>
      <c r="T26" s="153"/>
      <c r="U26" s="153"/>
      <c r="V26" s="153"/>
      <c r="W26" s="153"/>
      <c r="X26" s="153"/>
      <c r="Y26" s="153"/>
      <c r="Z26" s="154"/>
    </row>
    <row r="27" spans="2:26" ht="31.5" customHeight="1">
      <c r="B27" s="157" t="s">
        <v>210</v>
      </c>
      <c r="C27" s="158"/>
      <c r="D27" s="152" t="s">
        <v>443</v>
      </c>
      <c r="E27" s="153"/>
      <c r="F27" s="153"/>
      <c r="G27" s="153"/>
      <c r="H27" s="153"/>
      <c r="I27" s="153"/>
      <c r="J27" s="153"/>
      <c r="K27" s="153"/>
      <c r="L27" s="153"/>
      <c r="M27" s="153"/>
      <c r="N27" s="153"/>
      <c r="O27" s="153"/>
      <c r="P27" s="153"/>
      <c r="Q27" s="153"/>
      <c r="R27" s="153"/>
      <c r="S27" s="153"/>
      <c r="T27" s="153"/>
      <c r="U27" s="153"/>
      <c r="V27" s="153"/>
      <c r="W27" s="153"/>
      <c r="X27" s="153"/>
      <c r="Y27" s="153"/>
      <c r="Z27" s="154"/>
    </row>
    <row r="28" spans="2:26" s="67" customFormat="1" ht="21.75" customHeight="1">
      <c r="B28" s="156" t="s">
        <v>211</v>
      </c>
      <c r="C28" s="156" t="s">
        <v>212</v>
      </c>
      <c r="D28" s="156" t="s">
        <v>213</v>
      </c>
      <c r="E28" s="156" t="s">
        <v>485</v>
      </c>
      <c r="F28" s="156" t="s">
        <v>214</v>
      </c>
      <c r="G28" s="156" t="s">
        <v>215</v>
      </c>
      <c r="H28" s="238" t="s">
        <v>719</v>
      </c>
      <c r="I28" s="238" t="s">
        <v>720</v>
      </c>
      <c r="J28" s="238" t="s">
        <v>721</v>
      </c>
      <c r="K28" s="238" t="s">
        <v>722</v>
      </c>
      <c r="L28" s="238"/>
      <c r="M28" s="238" t="s">
        <v>723</v>
      </c>
      <c r="N28" s="238"/>
      <c r="O28" s="238"/>
      <c r="P28" s="238"/>
      <c r="Q28" s="238"/>
      <c r="R28" s="242" t="s">
        <v>731</v>
      </c>
      <c r="S28" s="242" t="s">
        <v>732</v>
      </c>
      <c r="T28" s="242" t="s">
        <v>733</v>
      </c>
      <c r="U28" s="242" t="s">
        <v>734</v>
      </c>
      <c r="V28" s="242"/>
      <c r="W28" s="156" t="s">
        <v>216</v>
      </c>
      <c r="X28" s="156"/>
      <c r="Y28" s="156"/>
      <c r="Z28" s="156"/>
    </row>
    <row r="29" spans="2:26" s="67" customFormat="1" ht="86.25" customHeight="1">
      <c r="B29" s="156"/>
      <c r="C29" s="156"/>
      <c r="D29" s="156"/>
      <c r="E29" s="156"/>
      <c r="F29" s="156"/>
      <c r="G29" s="156"/>
      <c r="H29" s="238"/>
      <c r="I29" s="238"/>
      <c r="J29" s="238"/>
      <c r="K29" s="244" t="s">
        <v>724</v>
      </c>
      <c r="L29" s="244" t="s">
        <v>725</v>
      </c>
      <c r="M29" s="244" t="s">
        <v>726</v>
      </c>
      <c r="N29" s="244" t="s">
        <v>727</v>
      </c>
      <c r="O29" s="244" t="s">
        <v>728</v>
      </c>
      <c r="P29" s="244" t="s">
        <v>729</v>
      </c>
      <c r="Q29" s="244" t="s">
        <v>730</v>
      </c>
      <c r="R29" s="242"/>
      <c r="S29" s="242"/>
      <c r="T29" s="242"/>
      <c r="U29" s="245" t="s">
        <v>735</v>
      </c>
      <c r="V29" s="245" t="s">
        <v>736</v>
      </c>
      <c r="W29" s="121" t="s">
        <v>217</v>
      </c>
      <c r="X29" s="121" t="s">
        <v>218</v>
      </c>
      <c r="Y29" s="121" t="s">
        <v>219</v>
      </c>
      <c r="Z29" s="121" t="s">
        <v>220</v>
      </c>
    </row>
    <row r="30" spans="2:26" ht="63.75">
      <c r="B30" s="26" t="str">
        <f>+TOC_General!I23</f>
        <v>Saneamiento físico legal de predios rústicos individuales</v>
      </c>
      <c r="C30" s="124" t="s">
        <v>306</v>
      </c>
      <c r="D30" s="27" t="s">
        <v>309</v>
      </c>
      <c r="E30" s="53" t="s">
        <v>608</v>
      </c>
      <c r="F30" s="27">
        <v>50</v>
      </c>
      <c r="G30" s="27">
        <v>50</v>
      </c>
      <c r="H30" s="61"/>
      <c r="I30" s="61"/>
      <c r="J30" s="61"/>
      <c r="K30" s="61"/>
      <c r="L30" s="61"/>
      <c r="M30" s="61"/>
      <c r="N30" s="61"/>
      <c r="O30" s="61"/>
      <c r="P30" s="61"/>
      <c r="Q30" s="61"/>
      <c r="R30" s="61">
        <v>3</v>
      </c>
      <c r="S30" s="61" t="s">
        <v>781</v>
      </c>
      <c r="T30" s="61"/>
      <c r="U30" s="61" t="s">
        <v>782</v>
      </c>
      <c r="V30" s="61" t="s">
        <v>783</v>
      </c>
      <c r="W30" s="27"/>
      <c r="X30" s="27" t="s">
        <v>535</v>
      </c>
      <c r="Y30" s="27"/>
      <c r="Z30" s="124" t="s">
        <v>713</v>
      </c>
    </row>
    <row r="31" spans="2:26" ht="140.25">
      <c r="B31" s="26" t="str">
        <f>+TOC_General!I24</f>
        <v>Promoción de la cadena de valor del cacao</v>
      </c>
      <c r="C31" s="124" t="s">
        <v>1576</v>
      </c>
      <c r="D31" s="27" t="s">
        <v>536</v>
      </c>
      <c r="E31" s="53" t="s">
        <v>607</v>
      </c>
      <c r="F31" s="28">
        <v>1</v>
      </c>
      <c r="G31" s="27">
        <v>1</v>
      </c>
      <c r="H31" s="61"/>
      <c r="I31" s="61"/>
      <c r="J31" s="61"/>
      <c r="K31" s="61"/>
      <c r="L31" s="61"/>
      <c r="M31" s="61"/>
      <c r="N31" s="61"/>
      <c r="O31" s="61"/>
      <c r="P31" s="61"/>
      <c r="Q31" s="61"/>
      <c r="R31" s="61">
        <v>3</v>
      </c>
      <c r="S31" s="61" t="s">
        <v>787</v>
      </c>
      <c r="T31" s="61" t="s">
        <v>1257</v>
      </c>
      <c r="U31" s="61" t="s">
        <v>782</v>
      </c>
      <c r="V31" s="61" t="s">
        <v>789</v>
      </c>
      <c r="W31" s="27"/>
      <c r="X31" s="27" t="s">
        <v>535</v>
      </c>
      <c r="Y31" s="27"/>
      <c r="Z31" s="124" t="s">
        <v>891</v>
      </c>
    </row>
    <row r="32" spans="2:26" ht="127.5">
      <c r="B32" s="26" t="str">
        <f>+TOC_General!I25</f>
        <v>Promoción de la cadena de valor del yute</v>
      </c>
      <c r="C32" s="124" t="s">
        <v>1577</v>
      </c>
      <c r="D32" s="27" t="s">
        <v>536</v>
      </c>
      <c r="E32" s="53" t="s">
        <v>607</v>
      </c>
      <c r="F32" s="27">
        <v>1</v>
      </c>
      <c r="G32" s="27">
        <v>1</v>
      </c>
      <c r="H32" s="61"/>
      <c r="I32" s="61"/>
      <c r="J32" s="61"/>
      <c r="K32" s="61"/>
      <c r="L32" s="61"/>
      <c r="M32" s="61"/>
      <c r="N32" s="61"/>
      <c r="O32" s="61"/>
      <c r="P32" s="61"/>
      <c r="Q32" s="61"/>
      <c r="R32" s="61">
        <v>3</v>
      </c>
      <c r="S32" s="61" t="s">
        <v>1259</v>
      </c>
      <c r="T32" s="61"/>
      <c r="U32" s="61" t="s">
        <v>1260</v>
      </c>
      <c r="V32" s="61" t="s">
        <v>789</v>
      </c>
      <c r="W32" s="27"/>
      <c r="X32" s="27" t="s">
        <v>535</v>
      </c>
      <c r="Y32" s="40"/>
      <c r="Z32" s="124" t="s">
        <v>893</v>
      </c>
    </row>
    <row r="33" spans="2:26" ht="132.75" customHeight="1">
      <c r="B33" s="26" t="str">
        <f>+TOC_General!I26</f>
        <v>Asistencia técnica de la cadena productiva de los cultivos agrícolas temporales (plátano, maíz, arroz, yuca, frejol, sandia, otros)</v>
      </c>
      <c r="C33" s="124" t="s">
        <v>1578</v>
      </c>
      <c r="D33" s="27" t="s">
        <v>538</v>
      </c>
      <c r="E33" s="50" t="s">
        <v>607</v>
      </c>
      <c r="F33" s="27">
        <v>4</v>
      </c>
      <c r="G33" s="27">
        <v>4</v>
      </c>
      <c r="H33" s="61"/>
      <c r="I33" s="61"/>
      <c r="J33" s="61"/>
      <c r="K33" s="61"/>
      <c r="L33" s="61"/>
      <c r="M33" s="61"/>
      <c r="N33" s="61"/>
      <c r="O33" s="61"/>
      <c r="P33" s="61"/>
      <c r="Q33" s="61"/>
      <c r="R33" s="61">
        <v>2</v>
      </c>
      <c r="S33" s="61" t="s">
        <v>1258</v>
      </c>
      <c r="T33" s="61" t="s">
        <v>1257</v>
      </c>
      <c r="U33" s="61" t="s">
        <v>788</v>
      </c>
      <c r="V33" s="61" t="s">
        <v>786</v>
      </c>
      <c r="W33" s="27"/>
      <c r="X33" s="27" t="s">
        <v>535</v>
      </c>
      <c r="Y33" s="27"/>
      <c r="Z33" s="124" t="s">
        <v>890</v>
      </c>
    </row>
    <row r="34" spans="2:26" ht="89.25">
      <c r="B34" s="26" t="str">
        <f>+TOC_General!I27</f>
        <v>Promoción de cultivos para seguridad alimentaria</v>
      </c>
      <c r="C34" s="124" t="s">
        <v>1579</v>
      </c>
      <c r="D34" s="27" t="s">
        <v>538</v>
      </c>
      <c r="E34" s="53" t="s">
        <v>611</v>
      </c>
      <c r="F34" s="27">
        <v>1</v>
      </c>
      <c r="G34" s="27">
        <v>1</v>
      </c>
      <c r="H34" s="61"/>
      <c r="I34" s="61"/>
      <c r="J34" s="61"/>
      <c r="K34" s="61"/>
      <c r="L34" s="61"/>
      <c r="M34" s="61"/>
      <c r="N34" s="61"/>
      <c r="O34" s="61"/>
      <c r="P34" s="61"/>
      <c r="Q34" s="61"/>
      <c r="R34" s="61">
        <v>3</v>
      </c>
      <c r="S34" s="61" t="s">
        <v>784</v>
      </c>
      <c r="T34" s="61"/>
      <c r="U34" s="61" t="s">
        <v>785</v>
      </c>
      <c r="V34" s="61" t="s">
        <v>786</v>
      </c>
      <c r="W34" s="27"/>
      <c r="X34" s="27" t="s">
        <v>535</v>
      </c>
      <c r="Y34" s="27"/>
      <c r="Z34" s="124" t="s">
        <v>875</v>
      </c>
    </row>
    <row r="35" spans="2:26" s="25" customFormat="1" ht="22.5" customHeight="1">
      <c r="B35" s="164" t="s">
        <v>206</v>
      </c>
      <c r="C35" s="172"/>
      <c r="D35" s="181" t="str">
        <f>+TOC_General!I17</f>
        <v>Zonas de población ribereña para producción de cultivos de especies nativas destinada al autoconsumo y productos de exportación</v>
      </c>
      <c r="E35" s="182"/>
      <c r="F35" s="182"/>
      <c r="G35" s="182"/>
      <c r="H35" s="182"/>
      <c r="I35" s="182"/>
      <c r="J35" s="182"/>
      <c r="K35" s="182"/>
      <c r="L35" s="182"/>
      <c r="M35" s="182"/>
      <c r="N35" s="182"/>
      <c r="O35" s="182"/>
      <c r="P35" s="182"/>
      <c r="Q35" s="182"/>
      <c r="R35" s="182"/>
      <c r="S35" s="182"/>
      <c r="T35" s="182"/>
      <c r="U35" s="182"/>
      <c r="V35" s="182"/>
      <c r="W35" s="182"/>
      <c r="X35" s="182"/>
      <c r="Y35" s="182"/>
      <c r="Z35" s="183"/>
    </row>
    <row r="36" spans="2:26" ht="21" customHeight="1">
      <c r="B36" s="162" t="s">
        <v>261</v>
      </c>
      <c r="C36" s="163"/>
      <c r="D36" s="152" t="s">
        <v>1527</v>
      </c>
      <c r="E36" s="153"/>
      <c r="F36" s="153"/>
      <c r="G36" s="153"/>
      <c r="H36" s="153"/>
      <c r="I36" s="153"/>
      <c r="J36" s="153"/>
      <c r="K36" s="153"/>
      <c r="L36" s="153"/>
      <c r="M36" s="153"/>
      <c r="N36" s="153"/>
      <c r="O36" s="153"/>
      <c r="P36" s="153"/>
      <c r="Q36" s="153"/>
      <c r="R36" s="153"/>
      <c r="S36" s="153"/>
      <c r="T36" s="153"/>
      <c r="U36" s="153"/>
      <c r="V36" s="153"/>
      <c r="W36" s="153"/>
      <c r="X36" s="153"/>
      <c r="Y36" s="153"/>
      <c r="Z36" s="154"/>
    </row>
    <row r="37" spans="2:26" ht="14.25" customHeight="1">
      <c r="B37" s="162" t="s">
        <v>207</v>
      </c>
      <c r="C37" s="163"/>
      <c r="D37" s="152" t="s">
        <v>449</v>
      </c>
      <c r="E37" s="153"/>
      <c r="F37" s="153"/>
      <c r="G37" s="153"/>
      <c r="H37" s="153"/>
      <c r="I37" s="153"/>
      <c r="J37" s="153"/>
      <c r="K37" s="153"/>
      <c r="L37" s="153"/>
      <c r="M37" s="153"/>
      <c r="N37" s="153"/>
      <c r="O37" s="153"/>
      <c r="P37" s="153"/>
      <c r="Q37" s="153"/>
      <c r="R37" s="153"/>
      <c r="S37" s="153"/>
      <c r="T37" s="153"/>
      <c r="U37" s="153"/>
      <c r="V37" s="153"/>
      <c r="W37" s="153"/>
      <c r="X37" s="153"/>
      <c r="Y37" s="153"/>
      <c r="Z37" s="154"/>
    </row>
    <row r="38" spans="2:26" ht="34.5" customHeight="1">
      <c r="B38" s="162" t="s">
        <v>208</v>
      </c>
      <c r="C38" s="163"/>
      <c r="D38" s="152" t="s">
        <v>581</v>
      </c>
      <c r="E38" s="153"/>
      <c r="F38" s="153"/>
      <c r="G38" s="153"/>
      <c r="H38" s="153"/>
      <c r="I38" s="153"/>
      <c r="J38" s="153"/>
      <c r="K38" s="153"/>
      <c r="L38" s="153"/>
      <c r="M38" s="153"/>
      <c r="N38" s="153"/>
      <c r="O38" s="153"/>
      <c r="P38" s="153"/>
      <c r="Q38" s="153"/>
      <c r="R38" s="153"/>
      <c r="S38" s="153"/>
      <c r="T38" s="153"/>
      <c r="U38" s="153"/>
      <c r="V38" s="153"/>
      <c r="W38" s="153"/>
      <c r="X38" s="153"/>
      <c r="Y38" s="153"/>
      <c r="Z38" s="154"/>
    </row>
    <row r="39" spans="2:26" ht="14.25" customHeight="1">
      <c r="B39" s="162" t="s">
        <v>209</v>
      </c>
      <c r="C39" s="163"/>
      <c r="D39" s="152" t="s">
        <v>383</v>
      </c>
      <c r="E39" s="153"/>
      <c r="F39" s="153"/>
      <c r="G39" s="153"/>
      <c r="H39" s="153"/>
      <c r="I39" s="153"/>
      <c r="J39" s="153"/>
      <c r="K39" s="153"/>
      <c r="L39" s="153"/>
      <c r="M39" s="153"/>
      <c r="N39" s="153"/>
      <c r="O39" s="153"/>
      <c r="P39" s="153"/>
      <c r="Q39" s="153"/>
      <c r="R39" s="153"/>
      <c r="S39" s="153"/>
      <c r="T39" s="153"/>
      <c r="U39" s="153"/>
      <c r="V39" s="153"/>
      <c r="W39" s="153"/>
      <c r="X39" s="153"/>
      <c r="Y39" s="153"/>
      <c r="Z39" s="154"/>
    </row>
    <row r="40" spans="2:26" ht="32.25" customHeight="1">
      <c r="B40" s="157" t="s">
        <v>210</v>
      </c>
      <c r="C40" s="158"/>
      <c r="D40" s="152" t="s">
        <v>369</v>
      </c>
      <c r="E40" s="153"/>
      <c r="F40" s="153"/>
      <c r="G40" s="153"/>
      <c r="H40" s="153"/>
      <c r="I40" s="153"/>
      <c r="J40" s="153"/>
      <c r="K40" s="153"/>
      <c r="L40" s="153"/>
      <c r="M40" s="153"/>
      <c r="N40" s="153"/>
      <c r="O40" s="153"/>
      <c r="P40" s="153"/>
      <c r="Q40" s="153"/>
      <c r="R40" s="153"/>
      <c r="S40" s="153"/>
      <c r="T40" s="153"/>
      <c r="U40" s="153"/>
      <c r="V40" s="153"/>
      <c r="W40" s="153"/>
      <c r="X40" s="153"/>
      <c r="Y40" s="153"/>
      <c r="Z40" s="154"/>
    </row>
    <row r="41" spans="2:26" s="67" customFormat="1" ht="19.5" customHeight="1">
      <c r="B41" s="156" t="s">
        <v>211</v>
      </c>
      <c r="C41" s="156" t="s">
        <v>212</v>
      </c>
      <c r="D41" s="156" t="s">
        <v>213</v>
      </c>
      <c r="E41" s="156" t="s">
        <v>485</v>
      </c>
      <c r="F41" s="156" t="s">
        <v>214</v>
      </c>
      <c r="G41" s="156" t="s">
        <v>215</v>
      </c>
      <c r="H41" s="238" t="s">
        <v>719</v>
      </c>
      <c r="I41" s="238" t="s">
        <v>720</v>
      </c>
      <c r="J41" s="238" t="s">
        <v>721</v>
      </c>
      <c r="K41" s="238" t="s">
        <v>722</v>
      </c>
      <c r="L41" s="238"/>
      <c r="M41" s="238" t="s">
        <v>723</v>
      </c>
      <c r="N41" s="238"/>
      <c r="O41" s="238"/>
      <c r="P41" s="238"/>
      <c r="Q41" s="238"/>
      <c r="R41" s="242" t="s">
        <v>731</v>
      </c>
      <c r="S41" s="242" t="s">
        <v>732</v>
      </c>
      <c r="T41" s="242" t="s">
        <v>733</v>
      </c>
      <c r="U41" s="242" t="s">
        <v>734</v>
      </c>
      <c r="V41" s="242"/>
      <c r="W41" s="156" t="s">
        <v>216</v>
      </c>
      <c r="X41" s="156"/>
      <c r="Y41" s="156"/>
      <c r="Z41" s="156"/>
    </row>
    <row r="42" spans="2:26" s="67" customFormat="1" ht="84.75" customHeight="1">
      <c r="B42" s="156"/>
      <c r="C42" s="156"/>
      <c r="D42" s="156"/>
      <c r="E42" s="156"/>
      <c r="F42" s="156"/>
      <c r="G42" s="156"/>
      <c r="H42" s="238"/>
      <c r="I42" s="238"/>
      <c r="J42" s="238"/>
      <c r="K42" s="244" t="s">
        <v>724</v>
      </c>
      <c r="L42" s="244" t="s">
        <v>725</v>
      </c>
      <c r="M42" s="244" t="s">
        <v>726</v>
      </c>
      <c r="N42" s="244" t="s">
        <v>727</v>
      </c>
      <c r="O42" s="244" t="s">
        <v>728</v>
      </c>
      <c r="P42" s="244" t="s">
        <v>729</v>
      </c>
      <c r="Q42" s="244" t="s">
        <v>730</v>
      </c>
      <c r="R42" s="242"/>
      <c r="S42" s="242"/>
      <c r="T42" s="242"/>
      <c r="U42" s="245" t="s">
        <v>735</v>
      </c>
      <c r="V42" s="245" t="s">
        <v>736</v>
      </c>
      <c r="W42" s="121" t="s">
        <v>217</v>
      </c>
      <c r="X42" s="121" t="s">
        <v>218</v>
      </c>
      <c r="Y42" s="121" t="s">
        <v>219</v>
      </c>
      <c r="Z42" s="121" t="s">
        <v>220</v>
      </c>
    </row>
    <row r="43" spans="2:26" s="67" customFormat="1" ht="61.5" customHeight="1">
      <c r="B43" s="26" t="str">
        <f>+TOC_General!I18</f>
        <v>Saneamiento físico legal de predios rústicos individuales</v>
      </c>
      <c r="C43" s="124" t="s">
        <v>306</v>
      </c>
      <c r="D43" s="27" t="s">
        <v>309</v>
      </c>
      <c r="E43" s="53" t="s">
        <v>608</v>
      </c>
      <c r="F43" s="27">
        <v>50</v>
      </c>
      <c r="G43" s="27">
        <v>50</v>
      </c>
      <c r="H43" s="61"/>
      <c r="I43" s="61"/>
      <c r="J43" s="61"/>
      <c r="K43" s="61"/>
      <c r="L43" s="61"/>
      <c r="M43" s="61"/>
      <c r="N43" s="61"/>
      <c r="O43" s="61"/>
      <c r="P43" s="61"/>
      <c r="Q43" s="61"/>
      <c r="R43" s="61">
        <v>3</v>
      </c>
      <c r="S43" s="61" t="s">
        <v>781</v>
      </c>
      <c r="T43" s="61"/>
      <c r="U43" s="61" t="s">
        <v>782</v>
      </c>
      <c r="V43" s="61" t="s">
        <v>783</v>
      </c>
      <c r="W43" s="40"/>
      <c r="X43" s="27" t="s">
        <v>535</v>
      </c>
      <c r="Y43" s="40"/>
      <c r="Z43" s="124" t="s">
        <v>713</v>
      </c>
    </row>
    <row r="44" spans="2:26" ht="102">
      <c r="B44" s="26" t="str">
        <f>+TOC_General!I19</f>
        <v>Promoción de la cadena de valor del palmito-pijuayo</v>
      </c>
      <c r="C44" s="124" t="s">
        <v>1580</v>
      </c>
      <c r="D44" s="27" t="s">
        <v>538</v>
      </c>
      <c r="E44" s="50" t="s">
        <v>607</v>
      </c>
      <c r="F44" s="27">
        <v>1</v>
      </c>
      <c r="G44" s="27">
        <v>1</v>
      </c>
      <c r="H44" s="61"/>
      <c r="I44" s="61"/>
      <c r="J44" s="61"/>
      <c r="K44" s="61"/>
      <c r="L44" s="61"/>
      <c r="M44" s="61"/>
      <c r="N44" s="61"/>
      <c r="O44" s="61"/>
      <c r="P44" s="61"/>
      <c r="Q44" s="61"/>
      <c r="R44" s="61">
        <v>2</v>
      </c>
      <c r="S44" s="61" t="s">
        <v>787</v>
      </c>
      <c r="T44" s="61"/>
      <c r="U44" s="61" t="s">
        <v>790</v>
      </c>
      <c r="V44" s="61" t="s">
        <v>789</v>
      </c>
      <c r="W44" s="40"/>
      <c r="X44" s="27" t="s">
        <v>535</v>
      </c>
      <c r="Y44" s="40"/>
      <c r="Z44" s="124" t="s">
        <v>892</v>
      </c>
    </row>
    <row r="45" spans="2:26" ht="127.5">
      <c r="B45" s="26" t="str">
        <f>+TOC_General!I20</f>
        <v>Promoción de la cadena de valor del aguaje</v>
      </c>
      <c r="C45" s="124" t="s">
        <v>1581</v>
      </c>
      <c r="D45" s="27" t="s">
        <v>536</v>
      </c>
      <c r="E45" s="53" t="s">
        <v>607</v>
      </c>
      <c r="F45" s="27">
        <v>2</v>
      </c>
      <c r="G45" s="27">
        <v>2</v>
      </c>
      <c r="H45" s="61"/>
      <c r="I45" s="61"/>
      <c r="J45" s="61"/>
      <c r="K45" s="61"/>
      <c r="L45" s="61"/>
      <c r="M45" s="61"/>
      <c r="N45" s="61"/>
      <c r="O45" s="61"/>
      <c r="P45" s="61"/>
      <c r="Q45" s="61"/>
      <c r="R45" s="61">
        <v>3</v>
      </c>
      <c r="S45" s="61" t="s">
        <v>1259</v>
      </c>
      <c r="T45" s="61"/>
      <c r="U45" s="61" t="s">
        <v>1260</v>
      </c>
      <c r="V45" s="61" t="s">
        <v>789</v>
      </c>
      <c r="W45" s="27"/>
      <c r="X45" s="27" t="s">
        <v>535</v>
      </c>
      <c r="Y45" s="40"/>
      <c r="Z45" s="124" t="s">
        <v>993</v>
      </c>
    </row>
    <row r="46" spans="2:26" ht="114.75">
      <c r="B46" s="26" t="str">
        <f>+TOC_General!I21</f>
        <v>Promoción de la cadena de valor del ungurahui</v>
      </c>
      <c r="C46" s="124" t="s">
        <v>1582</v>
      </c>
      <c r="D46" s="27" t="s">
        <v>539</v>
      </c>
      <c r="E46" s="53" t="s">
        <v>607</v>
      </c>
      <c r="F46" s="27">
        <v>1</v>
      </c>
      <c r="G46" s="27">
        <v>1</v>
      </c>
      <c r="H46" s="61"/>
      <c r="I46" s="61"/>
      <c r="J46" s="61"/>
      <c r="K46" s="61"/>
      <c r="L46" s="61"/>
      <c r="M46" s="61"/>
      <c r="N46" s="61"/>
      <c r="O46" s="61"/>
      <c r="P46" s="61"/>
      <c r="Q46" s="61"/>
      <c r="R46" s="61">
        <v>3</v>
      </c>
      <c r="S46" s="61" t="s">
        <v>1259</v>
      </c>
      <c r="T46" s="61"/>
      <c r="U46" s="61" t="s">
        <v>1260</v>
      </c>
      <c r="V46" s="61" t="s">
        <v>789</v>
      </c>
      <c r="W46" s="27"/>
      <c r="X46" s="27" t="s">
        <v>535</v>
      </c>
      <c r="Y46" s="40"/>
      <c r="Z46" s="124" t="s">
        <v>992</v>
      </c>
    </row>
    <row r="49" spans="2:26" s="75" customFormat="1" ht="25.5" customHeight="1">
      <c r="B49" s="227" t="s">
        <v>410</v>
      </c>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spans="2:26" s="37" customFormat="1" ht="20.25" customHeight="1">
      <c r="B50" s="156" t="s">
        <v>211</v>
      </c>
      <c r="C50" s="156" t="s">
        <v>212</v>
      </c>
      <c r="D50" s="156" t="s">
        <v>213</v>
      </c>
      <c r="E50" s="156" t="s">
        <v>485</v>
      </c>
      <c r="F50" s="156" t="s">
        <v>214</v>
      </c>
      <c r="G50" s="156" t="s">
        <v>215</v>
      </c>
      <c r="H50" s="238" t="s">
        <v>719</v>
      </c>
      <c r="I50" s="238" t="s">
        <v>720</v>
      </c>
      <c r="J50" s="238" t="s">
        <v>721</v>
      </c>
      <c r="K50" s="238" t="s">
        <v>722</v>
      </c>
      <c r="L50" s="238"/>
      <c r="M50" s="238" t="s">
        <v>723</v>
      </c>
      <c r="N50" s="238"/>
      <c r="O50" s="238"/>
      <c r="P50" s="238"/>
      <c r="Q50" s="238"/>
      <c r="R50" s="242" t="s">
        <v>731</v>
      </c>
      <c r="S50" s="242" t="s">
        <v>732</v>
      </c>
      <c r="T50" s="242" t="s">
        <v>733</v>
      </c>
      <c r="U50" s="242" t="s">
        <v>734</v>
      </c>
      <c r="V50" s="242"/>
      <c r="W50" s="156" t="s">
        <v>216</v>
      </c>
      <c r="X50" s="156"/>
      <c r="Y50" s="156"/>
      <c r="Z50" s="156"/>
    </row>
    <row r="51" spans="2:26" s="37" customFormat="1" ht="90.75" customHeight="1">
      <c r="B51" s="156"/>
      <c r="C51" s="156"/>
      <c r="D51" s="156"/>
      <c r="E51" s="156"/>
      <c r="F51" s="156"/>
      <c r="G51" s="156"/>
      <c r="H51" s="238"/>
      <c r="I51" s="238"/>
      <c r="J51" s="238"/>
      <c r="K51" s="244" t="s">
        <v>724</v>
      </c>
      <c r="L51" s="244" t="s">
        <v>725</v>
      </c>
      <c r="M51" s="244" t="s">
        <v>726</v>
      </c>
      <c r="N51" s="244" t="s">
        <v>727</v>
      </c>
      <c r="O51" s="244" t="s">
        <v>728</v>
      </c>
      <c r="P51" s="244" t="s">
        <v>729</v>
      </c>
      <c r="Q51" s="244" t="s">
        <v>730</v>
      </c>
      <c r="R51" s="242"/>
      <c r="S51" s="242"/>
      <c r="T51" s="242"/>
      <c r="U51" s="245" t="s">
        <v>735</v>
      </c>
      <c r="V51" s="245" t="s">
        <v>736</v>
      </c>
      <c r="W51" s="121" t="s">
        <v>217</v>
      </c>
      <c r="X51" s="121" t="s">
        <v>218</v>
      </c>
      <c r="Y51" s="121" t="s">
        <v>219</v>
      </c>
      <c r="Z51" s="121" t="s">
        <v>220</v>
      </c>
    </row>
    <row r="52" spans="2:26" ht="63.75">
      <c r="B52" s="26" t="str">
        <f>+TOC_General!G71</f>
        <v>Extracción sostenible de recursos pesqueros para el consumo humano directo y de uso ornamental</v>
      </c>
      <c r="C52" s="124" t="s">
        <v>561</v>
      </c>
      <c r="D52" s="27" t="s">
        <v>297</v>
      </c>
      <c r="E52" s="53" t="s">
        <v>617</v>
      </c>
      <c r="F52" s="28">
        <v>1000</v>
      </c>
      <c r="G52" s="28">
        <v>1000</v>
      </c>
      <c r="H52" s="60"/>
      <c r="I52" s="60"/>
      <c r="J52" s="60"/>
      <c r="K52" s="60"/>
      <c r="L52" s="60"/>
      <c r="M52" s="60"/>
      <c r="N52" s="60"/>
      <c r="O52" s="60"/>
      <c r="P52" s="60"/>
      <c r="Q52" s="60"/>
      <c r="R52" s="60">
        <v>3</v>
      </c>
      <c r="S52" s="60"/>
      <c r="T52" s="60" t="s">
        <v>791</v>
      </c>
      <c r="U52" s="60" t="s">
        <v>792</v>
      </c>
      <c r="V52" s="60" t="s">
        <v>793</v>
      </c>
      <c r="W52" s="27"/>
      <c r="X52" s="27" t="s">
        <v>535</v>
      </c>
      <c r="Y52" s="27"/>
      <c r="Z52" s="122" t="s">
        <v>991</v>
      </c>
    </row>
    <row r="53" spans="2:26" ht="93.75" customHeight="1">
      <c r="B53" s="26" t="str">
        <f>+TOC_General!G72</f>
        <v>Fortalecimiento las cadenas de valor del recurso pesquero</v>
      </c>
      <c r="C53" s="124" t="s">
        <v>562</v>
      </c>
      <c r="D53" s="27" t="s">
        <v>299</v>
      </c>
      <c r="E53" s="53" t="s">
        <v>617</v>
      </c>
      <c r="F53" s="27">
        <v>5</v>
      </c>
      <c r="G53" s="27">
        <v>10</v>
      </c>
      <c r="H53" s="61"/>
      <c r="I53" s="61"/>
      <c r="J53" s="61"/>
      <c r="K53" s="61"/>
      <c r="L53" s="61"/>
      <c r="M53" s="61"/>
      <c r="N53" s="61"/>
      <c r="O53" s="61"/>
      <c r="P53" s="61"/>
      <c r="Q53" s="61"/>
      <c r="R53" s="61">
        <v>3</v>
      </c>
      <c r="S53" s="61"/>
      <c r="T53" s="60" t="s">
        <v>791</v>
      </c>
      <c r="U53" s="60"/>
      <c r="V53" s="60" t="s">
        <v>794</v>
      </c>
      <c r="W53" s="27"/>
      <c r="X53" s="27" t="s">
        <v>535</v>
      </c>
      <c r="Y53" s="27"/>
      <c r="Z53" s="122" t="s">
        <v>879</v>
      </c>
    </row>
    <row r="54" spans="2:26" ht="51">
      <c r="B54" s="26" t="str">
        <f>+TOC_General!G73</f>
        <v xml:space="preserve">Conservación de los recursos pesqueros </v>
      </c>
      <c r="C54" s="124" t="s">
        <v>563</v>
      </c>
      <c r="D54" s="27" t="s">
        <v>298</v>
      </c>
      <c r="E54" s="53" t="s">
        <v>617</v>
      </c>
      <c r="F54" s="28">
        <v>1000</v>
      </c>
      <c r="G54" s="28">
        <v>800</v>
      </c>
      <c r="H54" s="60"/>
      <c r="I54" s="60"/>
      <c r="J54" s="60"/>
      <c r="K54" s="60"/>
      <c r="L54" s="60"/>
      <c r="M54" s="60"/>
      <c r="N54" s="60"/>
      <c r="O54" s="60"/>
      <c r="P54" s="60"/>
      <c r="Q54" s="60"/>
      <c r="R54" s="60">
        <v>3</v>
      </c>
      <c r="S54" s="60"/>
      <c r="T54" s="60" t="s">
        <v>795</v>
      </c>
      <c r="U54" s="60" t="s">
        <v>796</v>
      </c>
      <c r="V54" s="60" t="s">
        <v>794</v>
      </c>
      <c r="W54" s="27"/>
      <c r="X54" s="27" t="s">
        <v>535</v>
      </c>
      <c r="Y54" s="27"/>
      <c r="Z54" s="122" t="s">
        <v>990</v>
      </c>
    </row>
    <row r="55" spans="2:26" ht="89.25">
      <c r="B55" s="26" t="str">
        <f>+TOC_General!G75</f>
        <v>Desarrollo de la capacidad emprendedora y competencias laborales en mujeres en situación de vulnerabilidad</v>
      </c>
      <c r="C55" s="124" t="s">
        <v>979</v>
      </c>
      <c r="D55" s="27" t="s">
        <v>333</v>
      </c>
      <c r="E55" s="53" t="s">
        <v>614</v>
      </c>
      <c r="F55" s="28">
        <v>800</v>
      </c>
      <c r="G55" s="28">
        <v>1600</v>
      </c>
      <c r="H55" s="60"/>
      <c r="I55" s="60"/>
      <c r="J55" s="60"/>
      <c r="K55" s="60"/>
      <c r="L55" s="60"/>
      <c r="M55" s="60"/>
      <c r="N55" s="60"/>
      <c r="O55" s="60"/>
      <c r="P55" s="60"/>
      <c r="Q55" s="60"/>
      <c r="R55" s="60">
        <v>3</v>
      </c>
      <c r="S55" s="60"/>
      <c r="T55" s="60"/>
      <c r="U55" s="60"/>
      <c r="V55" s="60"/>
      <c r="W55" s="40"/>
      <c r="X55" s="27" t="s">
        <v>535</v>
      </c>
      <c r="Y55" s="40"/>
      <c r="Z55" s="89" t="s">
        <v>894</v>
      </c>
    </row>
    <row r="56" spans="2:26" s="37" customFormat="1" ht="98.25" customHeight="1">
      <c r="B56" s="26" t="str">
        <f>+TOC_General!G76</f>
        <v>Seguridad alimentaria, nutricional y de las condiciones de habitabilidad de las familias del ámbito rural en distritos priorizados con mayor índice de anemia.</v>
      </c>
      <c r="C56" s="122" t="s">
        <v>989</v>
      </c>
      <c r="D56" s="33" t="s">
        <v>409</v>
      </c>
      <c r="E56" s="53" t="s">
        <v>615</v>
      </c>
      <c r="F56" s="33">
        <v>800</v>
      </c>
      <c r="G56" s="33">
        <v>800</v>
      </c>
      <c r="H56" s="62"/>
      <c r="I56" s="62"/>
      <c r="J56" s="62"/>
      <c r="K56" s="62"/>
      <c r="L56" s="62"/>
      <c r="M56" s="62"/>
      <c r="N56" s="62"/>
      <c r="O56" s="62"/>
      <c r="P56" s="62"/>
      <c r="Q56" s="62"/>
      <c r="R56" s="62">
        <v>3</v>
      </c>
      <c r="S56" s="61" t="s">
        <v>784</v>
      </c>
      <c r="T56" s="61"/>
      <c r="U56" s="61" t="s">
        <v>785</v>
      </c>
      <c r="V56" s="61" t="s">
        <v>786</v>
      </c>
      <c r="W56" s="70"/>
      <c r="X56" s="33" t="s">
        <v>535</v>
      </c>
      <c r="Y56" s="70"/>
      <c r="Z56" s="96" t="s">
        <v>988</v>
      </c>
    </row>
  </sheetData>
  <mergeCells count="103">
    <mergeCell ref="C41:C42"/>
    <mergeCell ref="D41:D42"/>
    <mergeCell ref="B39:C39"/>
    <mergeCell ref="B40:C40"/>
    <mergeCell ref="D27:Z27"/>
    <mergeCell ref="D38:Z38"/>
    <mergeCell ref="B41:B42"/>
    <mergeCell ref="B36:C36"/>
    <mergeCell ref="B27:C27"/>
    <mergeCell ref="B35:C35"/>
    <mergeCell ref="B23:C23"/>
    <mergeCell ref="B24:C24"/>
    <mergeCell ref="B25:C25"/>
    <mergeCell ref="B26:C26"/>
    <mergeCell ref="C28:C29"/>
    <mergeCell ref="D25:Z25"/>
    <mergeCell ref="D26:Z26"/>
    <mergeCell ref="R28:R29"/>
    <mergeCell ref="S28:S29"/>
    <mergeCell ref="D28:D29"/>
    <mergeCell ref="D23:Z23"/>
    <mergeCell ref="D24:Z24"/>
    <mergeCell ref="B10:C10"/>
    <mergeCell ref="B12:B13"/>
    <mergeCell ref="D10:Z10"/>
    <mergeCell ref="B50:B51"/>
    <mergeCell ref="C50:C51"/>
    <mergeCell ref="D50:D51"/>
    <mergeCell ref="F50:F51"/>
    <mergeCell ref="G50:G51"/>
    <mergeCell ref="W50:Z50"/>
    <mergeCell ref="E50:E51"/>
    <mergeCell ref="W41:Z41"/>
    <mergeCell ref="E41:E42"/>
    <mergeCell ref="H41:H42"/>
    <mergeCell ref="I41:I42"/>
    <mergeCell ref="J41:J42"/>
    <mergeCell ref="K41:L41"/>
    <mergeCell ref="M41:Q41"/>
    <mergeCell ref="R41:R42"/>
    <mergeCell ref="S41:S42"/>
    <mergeCell ref="T41:T42"/>
    <mergeCell ref="U41:V41"/>
    <mergeCell ref="R50:R51"/>
    <mergeCell ref="S50:S51"/>
    <mergeCell ref="T50:T51"/>
    <mergeCell ref="D22:Z22"/>
    <mergeCell ref="F28:F29"/>
    <mergeCell ref="G28:G29"/>
    <mergeCell ref="W28:Z28"/>
    <mergeCell ref="B22:C22"/>
    <mergeCell ref="E28:E29"/>
    <mergeCell ref="B2:C2"/>
    <mergeCell ref="C12:C13"/>
    <mergeCell ref="D12:D13"/>
    <mergeCell ref="F12:F13"/>
    <mergeCell ref="G12:G13"/>
    <mergeCell ref="E12:E13"/>
    <mergeCell ref="W12:Z12"/>
    <mergeCell ref="B11:C11"/>
    <mergeCell ref="D6:Z6"/>
    <mergeCell ref="D7:Z7"/>
    <mergeCell ref="D8:Z8"/>
    <mergeCell ref="D9:Z9"/>
    <mergeCell ref="B4:Z4"/>
    <mergeCell ref="D11:Z11"/>
    <mergeCell ref="B6:C6"/>
    <mergeCell ref="B7:C7"/>
    <mergeCell ref="B8:C8"/>
    <mergeCell ref="B9:C9"/>
    <mergeCell ref="R12:R13"/>
    <mergeCell ref="S12:S13"/>
    <mergeCell ref="T12:T13"/>
    <mergeCell ref="U12:V12"/>
    <mergeCell ref="H12:H13"/>
    <mergeCell ref="I12:I13"/>
    <mergeCell ref="J12:J13"/>
    <mergeCell ref="K12:L12"/>
    <mergeCell ref="M12:Q12"/>
    <mergeCell ref="B38:C38"/>
    <mergeCell ref="J50:J51"/>
    <mergeCell ref="K50:L50"/>
    <mergeCell ref="M50:Q50"/>
    <mergeCell ref="T28:T29"/>
    <mergeCell ref="U28:V28"/>
    <mergeCell ref="H28:H29"/>
    <mergeCell ref="I28:I29"/>
    <mergeCell ref="J28:J29"/>
    <mergeCell ref="K28:L28"/>
    <mergeCell ref="M28:Q28"/>
    <mergeCell ref="D39:Z39"/>
    <mergeCell ref="D40:Z40"/>
    <mergeCell ref="D37:Z37"/>
    <mergeCell ref="D36:Z36"/>
    <mergeCell ref="D35:Z35"/>
    <mergeCell ref="F41:F42"/>
    <mergeCell ref="G41:G42"/>
    <mergeCell ref="B37:C37"/>
    <mergeCell ref="U50:V50"/>
    <mergeCell ref="H50:H51"/>
    <mergeCell ref="I50:I51"/>
    <mergeCell ref="B49:Z49"/>
    <mergeCell ref="B28:B29"/>
  </mergeCells>
  <phoneticPr fontId="15" type="noConversion"/>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7DA6-8233-484C-82F8-2060F5136B08}">
  <dimension ref="A2:AA135"/>
  <sheetViews>
    <sheetView zoomScale="90" zoomScaleNormal="90" workbookViewId="0">
      <selection sqref="A1:XFD1048576"/>
    </sheetView>
  </sheetViews>
  <sheetFormatPr baseColWidth="10" defaultColWidth="10.625" defaultRowHeight="12.75"/>
  <cols>
    <col min="1" max="1" width="2.125" style="58" customWidth="1"/>
    <col min="2" max="2" width="29.5" style="76" customWidth="1"/>
    <col min="3" max="3" width="59.375" style="58" customWidth="1"/>
    <col min="4" max="4" width="13.375" style="71" customWidth="1"/>
    <col min="5" max="5" width="11.125" style="71" customWidth="1"/>
    <col min="6" max="6" width="12.125" style="58" customWidth="1"/>
    <col min="7" max="17" width="13.125" style="58" customWidth="1"/>
    <col min="18" max="18" width="14.625" style="58" customWidth="1"/>
    <col min="19" max="19" width="23.5" style="58" customWidth="1"/>
    <col min="20" max="20" width="23.125" style="58" customWidth="1"/>
    <col min="21" max="21" width="17.125" style="58" customWidth="1"/>
    <col min="22" max="22" width="19.125" style="58" customWidth="1"/>
    <col min="23" max="23" width="13.375" style="58" customWidth="1"/>
    <col min="24" max="24" width="15.875" style="58" customWidth="1"/>
    <col min="25" max="25" width="17.125" style="58" customWidth="1"/>
    <col min="26" max="26" width="31.875" style="58" customWidth="1"/>
    <col min="27" max="27" width="14.125" style="58" customWidth="1"/>
    <col min="28" max="16384" width="10.625" style="58"/>
  </cols>
  <sheetData>
    <row r="2" spans="2:26" ht="15">
      <c r="B2" s="202" t="s">
        <v>205</v>
      </c>
      <c r="C2" s="202"/>
    </row>
    <row r="3" spans="2:26">
      <c r="B3" s="72"/>
    </row>
    <row r="4" spans="2:26" ht="42" customHeight="1">
      <c r="B4" s="180" t="s">
        <v>1418</v>
      </c>
      <c r="C4" s="180"/>
      <c r="D4" s="180"/>
      <c r="E4" s="180"/>
      <c r="F4" s="180"/>
      <c r="G4" s="180"/>
      <c r="H4" s="180"/>
      <c r="I4" s="180"/>
      <c r="J4" s="180"/>
      <c r="K4" s="180"/>
      <c r="L4" s="180"/>
      <c r="M4" s="180"/>
      <c r="N4" s="180"/>
      <c r="O4" s="180"/>
      <c r="P4" s="180"/>
      <c r="Q4" s="180"/>
      <c r="R4" s="180"/>
      <c r="S4" s="180"/>
      <c r="T4" s="180"/>
      <c r="U4" s="180"/>
      <c r="V4" s="180"/>
      <c r="W4" s="180"/>
      <c r="X4" s="180"/>
      <c r="Y4" s="180"/>
      <c r="Z4" s="180"/>
    </row>
    <row r="5" spans="2:26" s="25" customFormat="1" ht="21" customHeight="1">
      <c r="B5" s="164" t="s">
        <v>206</v>
      </c>
      <c r="C5" s="172"/>
      <c r="D5" s="193" t="str">
        <f>+TOC_General!K17</f>
        <v>ACP El Cortijo</v>
      </c>
      <c r="E5" s="194"/>
      <c r="F5" s="194"/>
      <c r="G5" s="194"/>
      <c r="H5" s="194"/>
      <c r="I5" s="194"/>
      <c r="J5" s="194"/>
      <c r="K5" s="194"/>
      <c r="L5" s="194"/>
      <c r="M5" s="194"/>
      <c r="N5" s="194"/>
      <c r="O5" s="194"/>
      <c r="P5" s="194"/>
      <c r="Q5" s="194"/>
      <c r="R5" s="194"/>
      <c r="S5" s="194"/>
      <c r="T5" s="194"/>
      <c r="U5" s="194"/>
      <c r="V5" s="194"/>
      <c r="W5" s="194"/>
      <c r="X5" s="194"/>
      <c r="Y5" s="194"/>
      <c r="Z5" s="195"/>
    </row>
    <row r="6" spans="2:26" s="29" customFormat="1" ht="21" customHeight="1">
      <c r="B6" s="162" t="s">
        <v>261</v>
      </c>
      <c r="C6" s="163"/>
      <c r="D6" s="191" t="s">
        <v>492</v>
      </c>
      <c r="E6" s="167"/>
      <c r="F6" s="167"/>
      <c r="G6" s="167"/>
      <c r="H6" s="167"/>
      <c r="I6" s="167"/>
      <c r="J6" s="167"/>
      <c r="K6" s="167"/>
      <c r="L6" s="167"/>
      <c r="M6" s="167"/>
      <c r="N6" s="167"/>
      <c r="O6" s="167"/>
      <c r="P6" s="167"/>
      <c r="Q6" s="167"/>
      <c r="R6" s="167"/>
      <c r="S6" s="167"/>
      <c r="T6" s="167"/>
      <c r="U6" s="167"/>
      <c r="V6" s="167"/>
      <c r="W6" s="167"/>
      <c r="X6" s="167"/>
      <c r="Y6" s="167"/>
      <c r="Z6" s="192"/>
    </row>
    <row r="7" spans="2:26" s="29" customFormat="1" ht="13.5" customHeight="1">
      <c r="B7" s="162" t="s">
        <v>207</v>
      </c>
      <c r="C7" s="163"/>
      <c r="D7" s="191" t="s">
        <v>493</v>
      </c>
      <c r="E7" s="167"/>
      <c r="F7" s="167"/>
      <c r="G7" s="167"/>
      <c r="H7" s="167"/>
      <c r="I7" s="167"/>
      <c r="J7" s="167"/>
      <c r="K7" s="167"/>
      <c r="L7" s="167"/>
      <c r="M7" s="167"/>
      <c r="N7" s="167"/>
      <c r="O7" s="167"/>
      <c r="P7" s="167"/>
      <c r="Q7" s="167"/>
      <c r="R7" s="167"/>
      <c r="S7" s="167"/>
      <c r="T7" s="167"/>
      <c r="U7" s="167"/>
      <c r="V7" s="167"/>
      <c r="W7" s="167"/>
      <c r="X7" s="167"/>
      <c r="Y7" s="167"/>
      <c r="Z7" s="192"/>
    </row>
    <row r="8" spans="2:26" s="29" customFormat="1" ht="21" customHeight="1">
      <c r="B8" s="162" t="s">
        <v>208</v>
      </c>
      <c r="C8" s="163"/>
      <c r="D8" s="191" t="s">
        <v>494</v>
      </c>
      <c r="E8" s="167"/>
      <c r="F8" s="167"/>
      <c r="G8" s="167"/>
      <c r="H8" s="167"/>
      <c r="I8" s="167"/>
      <c r="J8" s="167"/>
      <c r="K8" s="167"/>
      <c r="L8" s="167"/>
      <c r="M8" s="167"/>
      <c r="N8" s="167"/>
      <c r="O8" s="167"/>
      <c r="P8" s="167"/>
      <c r="Q8" s="167"/>
      <c r="R8" s="167"/>
      <c r="S8" s="167"/>
      <c r="T8" s="167"/>
      <c r="U8" s="167"/>
      <c r="V8" s="167"/>
      <c r="W8" s="167"/>
      <c r="X8" s="167"/>
      <c r="Y8" s="167"/>
      <c r="Z8" s="192"/>
    </row>
    <row r="9" spans="2:26" s="29" customFormat="1" ht="27.75" customHeight="1">
      <c r="B9" s="162" t="s">
        <v>209</v>
      </c>
      <c r="C9" s="163"/>
      <c r="D9" s="191" t="s">
        <v>1471</v>
      </c>
      <c r="E9" s="167"/>
      <c r="F9" s="167"/>
      <c r="G9" s="167"/>
      <c r="H9" s="167"/>
      <c r="I9" s="167"/>
      <c r="J9" s="167"/>
      <c r="K9" s="167"/>
      <c r="L9" s="167"/>
      <c r="M9" s="167"/>
      <c r="N9" s="167"/>
      <c r="O9" s="167"/>
      <c r="P9" s="167"/>
      <c r="Q9" s="167"/>
      <c r="R9" s="167"/>
      <c r="S9" s="167"/>
      <c r="T9" s="167"/>
      <c r="U9" s="167"/>
      <c r="V9" s="167"/>
      <c r="W9" s="167"/>
      <c r="X9" s="167"/>
      <c r="Y9" s="167"/>
      <c r="Z9" s="192"/>
    </row>
    <row r="10" spans="2:26" s="29" customFormat="1" ht="30.75" customHeight="1">
      <c r="B10" s="157" t="s">
        <v>210</v>
      </c>
      <c r="C10" s="158"/>
      <c r="D10" s="196" t="s">
        <v>540</v>
      </c>
      <c r="E10" s="153"/>
      <c r="F10" s="153"/>
      <c r="G10" s="153"/>
      <c r="H10" s="153"/>
      <c r="I10" s="153"/>
      <c r="J10" s="153"/>
      <c r="K10" s="153"/>
      <c r="L10" s="153"/>
      <c r="M10" s="153"/>
      <c r="N10" s="153"/>
      <c r="O10" s="153"/>
      <c r="P10" s="153"/>
      <c r="Q10" s="153"/>
      <c r="R10" s="153"/>
      <c r="S10" s="153"/>
      <c r="T10" s="153"/>
      <c r="U10" s="153"/>
      <c r="V10" s="153"/>
      <c r="W10" s="153"/>
      <c r="X10" s="153"/>
      <c r="Y10" s="153"/>
      <c r="Z10" s="197"/>
    </row>
    <row r="11" spans="2:26" s="67" customFormat="1" ht="22.5" customHeight="1">
      <c r="B11" s="156" t="s">
        <v>211</v>
      </c>
      <c r="C11" s="156" t="s">
        <v>212</v>
      </c>
      <c r="D11" s="156" t="s">
        <v>213</v>
      </c>
      <c r="E11" s="156" t="s">
        <v>485</v>
      </c>
      <c r="F11" s="156" t="s">
        <v>214</v>
      </c>
      <c r="G11" s="156" t="s">
        <v>215</v>
      </c>
      <c r="H11" s="258" t="s">
        <v>719</v>
      </c>
      <c r="I11" s="258" t="s">
        <v>720</v>
      </c>
      <c r="J11" s="258" t="s">
        <v>721</v>
      </c>
      <c r="K11" s="258" t="s">
        <v>722</v>
      </c>
      <c r="L11" s="258"/>
      <c r="M11" s="258" t="s">
        <v>723</v>
      </c>
      <c r="N11" s="258"/>
      <c r="O11" s="258"/>
      <c r="P11" s="258"/>
      <c r="Q11" s="258"/>
      <c r="R11" s="259" t="s">
        <v>731</v>
      </c>
      <c r="S11" s="259" t="s">
        <v>732</v>
      </c>
      <c r="T11" s="259" t="s">
        <v>733</v>
      </c>
      <c r="U11" s="259" t="s">
        <v>734</v>
      </c>
      <c r="V11" s="259"/>
      <c r="W11" s="156" t="s">
        <v>216</v>
      </c>
      <c r="X11" s="156"/>
      <c r="Y11" s="156"/>
      <c r="Z11" s="156"/>
    </row>
    <row r="12" spans="2:26" s="67" customFormat="1" ht="89.25" customHeight="1">
      <c r="B12" s="156"/>
      <c r="C12" s="156"/>
      <c r="D12" s="156"/>
      <c r="E12" s="156"/>
      <c r="F12" s="156"/>
      <c r="G12" s="156"/>
      <c r="H12" s="258"/>
      <c r="I12" s="258"/>
      <c r="J12" s="258"/>
      <c r="K12" s="260" t="s">
        <v>724</v>
      </c>
      <c r="L12" s="260" t="s">
        <v>725</v>
      </c>
      <c r="M12" s="260" t="s">
        <v>726</v>
      </c>
      <c r="N12" s="260" t="s">
        <v>727</v>
      </c>
      <c r="O12" s="260" t="s">
        <v>728</v>
      </c>
      <c r="P12" s="260" t="s">
        <v>729</v>
      </c>
      <c r="Q12" s="260" t="s">
        <v>730</v>
      </c>
      <c r="R12" s="259"/>
      <c r="S12" s="259"/>
      <c r="T12" s="259"/>
      <c r="U12" s="261" t="s">
        <v>735</v>
      </c>
      <c r="V12" s="261" t="s">
        <v>736</v>
      </c>
      <c r="W12" s="121" t="s">
        <v>217</v>
      </c>
      <c r="X12" s="121" t="s">
        <v>218</v>
      </c>
      <c r="Y12" s="121" t="s">
        <v>219</v>
      </c>
      <c r="Z12" s="121" t="s">
        <v>220</v>
      </c>
    </row>
    <row r="13" spans="2:26" s="29" customFormat="1" ht="102">
      <c r="B13" s="26" t="str">
        <f>+TOC_General!K18</f>
        <v>Fortalecimiento de control y vigilancia</v>
      </c>
      <c r="C13" s="126" t="s">
        <v>629</v>
      </c>
      <c r="D13" s="44" t="s">
        <v>552</v>
      </c>
      <c r="E13" s="51" t="s">
        <v>602</v>
      </c>
      <c r="F13" s="45">
        <v>1</v>
      </c>
      <c r="G13" s="45">
        <v>1</v>
      </c>
      <c r="H13" s="45"/>
      <c r="I13" s="45"/>
      <c r="J13" s="45"/>
      <c r="K13" s="45"/>
      <c r="L13" s="45"/>
      <c r="M13" s="45"/>
      <c r="N13" s="45"/>
      <c r="O13" s="45"/>
      <c r="P13" s="45"/>
      <c r="Q13" s="45"/>
      <c r="R13" s="45">
        <v>2</v>
      </c>
      <c r="S13" s="63" t="s">
        <v>803</v>
      </c>
      <c r="T13" s="45" t="s">
        <v>943</v>
      </c>
      <c r="U13" s="45" t="s">
        <v>1102</v>
      </c>
      <c r="V13" s="45" t="s">
        <v>943</v>
      </c>
      <c r="W13" s="27"/>
      <c r="X13" s="27"/>
      <c r="Y13" s="27" t="s">
        <v>535</v>
      </c>
      <c r="Z13" s="59" t="s">
        <v>707</v>
      </c>
    </row>
    <row r="14" spans="2:26" s="29" customFormat="1" ht="51">
      <c r="B14" s="26" t="str">
        <f>+TOC_General!K19</f>
        <v>Herramientas de sostenibilidad financiera</v>
      </c>
      <c r="C14" s="48" t="s">
        <v>630</v>
      </c>
      <c r="D14" s="49" t="s">
        <v>595</v>
      </c>
      <c r="E14" s="52" t="s">
        <v>603</v>
      </c>
      <c r="F14" s="46">
        <v>1</v>
      </c>
      <c r="G14" s="46">
        <v>1</v>
      </c>
      <c r="H14" s="46"/>
      <c r="I14" s="46"/>
      <c r="J14" s="46"/>
      <c r="K14" s="46"/>
      <c r="L14" s="46"/>
      <c r="M14" s="46"/>
      <c r="N14" s="46"/>
      <c r="O14" s="46"/>
      <c r="P14" s="46"/>
      <c r="Q14" s="46"/>
      <c r="R14" s="46">
        <v>3</v>
      </c>
      <c r="S14" s="63" t="s">
        <v>804</v>
      </c>
      <c r="T14" s="46" t="s">
        <v>943</v>
      </c>
      <c r="U14" s="46" t="s">
        <v>1099</v>
      </c>
      <c r="V14" s="46" t="s">
        <v>943</v>
      </c>
      <c r="W14" s="27"/>
      <c r="X14" s="27"/>
      <c r="Y14" s="27" t="s">
        <v>535</v>
      </c>
      <c r="Z14" s="124" t="s">
        <v>855</v>
      </c>
    </row>
    <row r="15" spans="2:26" s="29" customFormat="1" ht="102">
      <c r="B15" s="26" t="str">
        <f>+TOC_General!K20</f>
        <v>Fortalecimiento a los concesionarios de las ACP</v>
      </c>
      <c r="C15" s="126" t="s">
        <v>575</v>
      </c>
      <c r="D15" s="44" t="s">
        <v>491</v>
      </c>
      <c r="E15" s="51" t="s">
        <v>604</v>
      </c>
      <c r="F15" s="47">
        <v>5</v>
      </c>
      <c r="G15" s="47">
        <v>10</v>
      </c>
      <c r="H15" s="63"/>
      <c r="I15" s="63"/>
      <c r="J15" s="63"/>
      <c r="K15" s="63"/>
      <c r="L15" s="63"/>
      <c r="M15" s="63"/>
      <c r="N15" s="63"/>
      <c r="O15" s="63"/>
      <c r="P15" s="63"/>
      <c r="Q15" s="63"/>
      <c r="R15" s="63">
        <v>2</v>
      </c>
      <c r="S15" s="63" t="s">
        <v>805</v>
      </c>
      <c r="T15" s="63" t="s">
        <v>943</v>
      </c>
      <c r="U15" s="63"/>
      <c r="V15" s="63" t="s">
        <v>943</v>
      </c>
      <c r="W15" s="27"/>
      <c r="X15" s="27"/>
      <c r="Y15" s="27" t="s">
        <v>535</v>
      </c>
      <c r="Z15" s="124" t="s">
        <v>708</v>
      </c>
    </row>
    <row r="16" spans="2:26" s="25" customFormat="1" ht="17.25" customHeight="1">
      <c r="B16" s="164" t="s">
        <v>206</v>
      </c>
      <c r="C16" s="172"/>
      <c r="D16" s="193" t="str">
        <f>+TOC_General!M17</f>
        <v>Parque Nacional Cordillera Azul</v>
      </c>
      <c r="E16" s="194"/>
      <c r="F16" s="194"/>
      <c r="G16" s="194"/>
      <c r="H16" s="194"/>
      <c r="I16" s="194"/>
      <c r="J16" s="194"/>
      <c r="K16" s="194"/>
      <c r="L16" s="194"/>
      <c r="M16" s="194"/>
      <c r="N16" s="194"/>
      <c r="O16" s="194"/>
      <c r="P16" s="194"/>
      <c r="Q16" s="194"/>
      <c r="R16" s="194"/>
      <c r="S16" s="194"/>
      <c r="T16" s="194"/>
      <c r="U16" s="194"/>
      <c r="V16" s="194"/>
      <c r="W16" s="194"/>
      <c r="X16" s="194"/>
      <c r="Y16" s="194"/>
      <c r="Z16" s="195"/>
    </row>
    <row r="17" spans="2:26" s="29" customFormat="1" ht="57.75" customHeight="1">
      <c r="B17" s="162" t="s">
        <v>261</v>
      </c>
      <c r="C17" s="163"/>
      <c r="D17" s="191" t="s">
        <v>501</v>
      </c>
      <c r="E17" s="167"/>
      <c r="F17" s="167"/>
      <c r="G17" s="167"/>
      <c r="H17" s="167"/>
      <c r="I17" s="167"/>
      <c r="J17" s="167"/>
      <c r="K17" s="167"/>
      <c r="L17" s="167"/>
      <c r="M17" s="167"/>
      <c r="N17" s="167"/>
      <c r="O17" s="167"/>
      <c r="P17" s="167"/>
      <c r="Q17" s="167"/>
      <c r="R17" s="167"/>
      <c r="S17" s="167"/>
      <c r="T17" s="167"/>
      <c r="U17" s="167"/>
      <c r="V17" s="167"/>
      <c r="W17" s="167"/>
      <c r="X17" s="167"/>
      <c r="Y17" s="167"/>
      <c r="Z17" s="192"/>
    </row>
    <row r="18" spans="2:26" s="29" customFormat="1" ht="18" customHeight="1">
      <c r="B18" s="162" t="s">
        <v>207</v>
      </c>
      <c r="C18" s="163"/>
      <c r="D18" s="191" t="s">
        <v>455</v>
      </c>
      <c r="E18" s="167"/>
      <c r="F18" s="167"/>
      <c r="G18" s="167"/>
      <c r="H18" s="167"/>
      <c r="I18" s="167"/>
      <c r="J18" s="167"/>
      <c r="K18" s="167"/>
      <c r="L18" s="167"/>
      <c r="M18" s="167"/>
      <c r="N18" s="167"/>
      <c r="O18" s="167"/>
      <c r="P18" s="167"/>
      <c r="Q18" s="167"/>
      <c r="R18" s="167"/>
      <c r="S18" s="167"/>
      <c r="T18" s="167"/>
      <c r="U18" s="167"/>
      <c r="V18" s="167"/>
      <c r="W18" s="167"/>
      <c r="X18" s="167"/>
      <c r="Y18" s="167"/>
      <c r="Z18" s="192"/>
    </row>
    <row r="19" spans="2:26" s="29" customFormat="1" ht="18" customHeight="1">
      <c r="B19" s="162" t="s">
        <v>208</v>
      </c>
      <c r="C19" s="163"/>
      <c r="D19" s="191" t="s">
        <v>514</v>
      </c>
      <c r="E19" s="167"/>
      <c r="F19" s="167"/>
      <c r="G19" s="167"/>
      <c r="H19" s="167"/>
      <c r="I19" s="167"/>
      <c r="J19" s="167"/>
      <c r="K19" s="167"/>
      <c r="L19" s="167"/>
      <c r="M19" s="167"/>
      <c r="N19" s="167"/>
      <c r="O19" s="167"/>
      <c r="P19" s="167"/>
      <c r="Q19" s="167"/>
      <c r="R19" s="167"/>
      <c r="S19" s="167"/>
      <c r="T19" s="167"/>
      <c r="U19" s="167"/>
      <c r="V19" s="167"/>
      <c r="W19" s="167"/>
      <c r="X19" s="167"/>
      <c r="Y19" s="167"/>
      <c r="Z19" s="192"/>
    </row>
    <row r="20" spans="2:26" s="29" customFormat="1" ht="18" customHeight="1">
      <c r="B20" s="162" t="s">
        <v>209</v>
      </c>
      <c r="C20" s="163"/>
      <c r="D20" s="191" t="s">
        <v>1471</v>
      </c>
      <c r="E20" s="167"/>
      <c r="F20" s="167"/>
      <c r="G20" s="167"/>
      <c r="H20" s="167"/>
      <c r="I20" s="167"/>
      <c r="J20" s="167"/>
      <c r="K20" s="167"/>
      <c r="L20" s="167"/>
      <c r="M20" s="167"/>
      <c r="N20" s="167"/>
      <c r="O20" s="167"/>
      <c r="P20" s="167"/>
      <c r="Q20" s="167"/>
      <c r="R20" s="167"/>
      <c r="S20" s="167"/>
      <c r="T20" s="167"/>
      <c r="U20" s="167"/>
      <c r="V20" s="167"/>
      <c r="W20" s="167"/>
      <c r="X20" s="167"/>
      <c r="Y20" s="167"/>
      <c r="Z20" s="192"/>
    </row>
    <row r="21" spans="2:26" s="29" customFormat="1" ht="34.5" customHeight="1">
      <c r="B21" s="157" t="s">
        <v>210</v>
      </c>
      <c r="C21" s="158"/>
      <c r="D21" s="196" t="s">
        <v>540</v>
      </c>
      <c r="E21" s="153"/>
      <c r="F21" s="153"/>
      <c r="G21" s="153"/>
      <c r="H21" s="153"/>
      <c r="I21" s="153"/>
      <c r="J21" s="153"/>
      <c r="K21" s="153"/>
      <c r="L21" s="153"/>
      <c r="M21" s="153"/>
      <c r="N21" s="153"/>
      <c r="O21" s="153"/>
      <c r="P21" s="153"/>
      <c r="Q21" s="153"/>
      <c r="R21" s="153"/>
      <c r="S21" s="153"/>
      <c r="T21" s="153"/>
      <c r="U21" s="153"/>
      <c r="V21" s="153"/>
      <c r="W21" s="153"/>
      <c r="X21" s="153"/>
      <c r="Y21" s="153"/>
      <c r="Z21" s="197"/>
    </row>
    <row r="22" spans="2:26" s="67" customFormat="1" ht="18.75" customHeight="1">
      <c r="B22" s="156" t="s">
        <v>211</v>
      </c>
      <c r="C22" s="156" t="s">
        <v>212</v>
      </c>
      <c r="D22" s="156" t="s">
        <v>213</v>
      </c>
      <c r="E22" s="156" t="s">
        <v>485</v>
      </c>
      <c r="F22" s="156" t="s">
        <v>214</v>
      </c>
      <c r="G22" s="156" t="s">
        <v>215</v>
      </c>
      <c r="H22" s="238" t="s">
        <v>719</v>
      </c>
      <c r="I22" s="238" t="s">
        <v>720</v>
      </c>
      <c r="J22" s="238" t="s">
        <v>721</v>
      </c>
      <c r="K22" s="238" t="s">
        <v>722</v>
      </c>
      <c r="L22" s="238"/>
      <c r="M22" s="238" t="s">
        <v>723</v>
      </c>
      <c r="N22" s="238"/>
      <c r="O22" s="238"/>
      <c r="P22" s="238"/>
      <c r="Q22" s="238"/>
      <c r="R22" s="242" t="s">
        <v>731</v>
      </c>
      <c r="S22" s="242" t="s">
        <v>732</v>
      </c>
      <c r="T22" s="242" t="s">
        <v>733</v>
      </c>
      <c r="U22" s="242" t="s">
        <v>734</v>
      </c>
      <c r="V22" s="242"/>
      <c r="W22" s="156" t="s">
        <v>216</v>
      </c>
      <c r="X22" s="156"/>
      <c r="Y22" s="156"/>
      <c r="Z22" s="156"/>
    </row>
    <row r="23" spans="2:26" s="67" customFormat="1" ht="77.25" customHeight="1">
      <c r="B23" s="156"/>
      <c r="C23" s="156"/>
      <c r="D23" s="156"/>
      <c r="E23" s="156"/>
      <c r="F23" s="156"/>
      <c r="G23" s="156"/>
      <c r="H23" s="238"/>
      <c r="I23" s="238"/>
      <c r="J23" s="238"/>
      <c r="K23" s="244" t="s">
        <v>724</v>
      </c>
      <c r="L23" s="244" t="s">
        <v>725</v>
      </c>
      <c r="M23" s="244" t="s">
        <v>726</v>
      </c>
      <c r="N23" s="244" t="s">
        <v>727</v>
      </c>
      <c r="O23" s="244" t="s">
        <v>728</v>
      </c>
      <c r="P23" s="244" t="s">
        <v>729</v>
      </c>
      <c r="Q23" s="244" t="s">
        <v>730</v>
      </c>
      <c r="R23" s="242"/>
      <c r="S23" s="242"/>
      <c r="T23" s="242"/>
      <c r="U23" s="245" t="s">
        <v>735</v>
      </c>
      <c r="V23" s="245" t="s">
        <v>736</v>
      </c>
      <c r="W23" s="121" t="s">
        <v>217</v>
      </c>
      <c r="X23" s="121" t="s">
        <v>218</v>
      </c>
      <c r="Y23" s="121" t="s">
        <v>219</v>
      </c>
      <c r="Z23" s="121" t="s">
        <v>220</v>
      </c>
    </row>
    <row r="24" spans="2:26" s="29" customFormat="1" ht="76.5">
      <c r="B24" s="26" t="str">
        <f>+TOC_General!M18</f>
        <v>Acuerdos con autoridad forestal para fortalecimiento del control y vigilancia en zona de amortiguamiento en PNCA</v>
      </c>
      <c r="C24" s="124" t="s">
        <v>565</v>
      </c>
      <c r="D24" s="27" t="s">
        <v>359</v>
      </c>
      <c r="E24" s="53" t="s">
        <v>602</v>
      </c>
      <c r="F24" s="27">
        <v>2</v>
      </c>
      <c r="G24" s="27">
        <v>3</v>
      </c>
      <c r="H24" s="61"/>
      <c r="I24" s="61"/>
      <c r="J24" s="61"/>
      <c r="K24" s="61"/>
      <c r="L24" s="61"/>
      <c r="M24" s="61"/>
      <c r="N24" s="61"/>
      <c r="O24" s="61"/>
      <c r="P24" s="61"/>
      <c r="Q24" s="61"/>
      <c r="R24" s="61">
        <v>3</v>
      </c>
      <c r="S24" s="99" t="s">
        <v>1210</v>
      </c>
      <c r="T24" s="99" t="s">
        <v>1211</v>
      </c>
      <c r="U24" s="99" t="s">
        <v>808</v>
      </c>
      <c r="V24" s="99" t="s">
        <v>811</v>
      </c>
      <c r="W24" s="27"/>
      <c r="X24" s="27" t="s">
        <v>535</v>
      </c>
      <c r="Y24" s="27"/>
      <c r="Z24" s="124" t="s">
        <v>895</v>
      </c>
    </row>
    <row r="25" spans="2:26" s="29" customFormat="1" ht="89.25">
      <c r="B25" s="26" t="str">
        <f>+TOC_General!M19</f>
        <v>Planificación comunal en centros poblados en zona de amortiguamiento (incluye acuerdos de conservación y planes de calidad de vida) en PNCA.</v>
      </c>
      <c r="C25" s="124" t="s">
        <v>1011</v>
      </c>
      <c r="D25" s="27" t="s">
        <v>291</v>
      </c>
      <c r="E25" s="50" t="s">
        <v>739</v>
      </c>
      <c r="F25" s="27">
        <v>15</v>
      </c>
      <c r="G25" s="28">
        <v>15</v>
      </c>
      <c r="H25" s="60"/>
      <c r="I25" s="60"/>
      <c r="J25" s="60"/>
      <c r="K25" s="60"/>
      <c r="L25" s="60"/>
      <c r="M25" s="60"/>
      <c r="N25" s="60"/>
      <c r="O25" s="60"/>
      <c r="P25" s="60"/>
      <c r="Q25" s="60"/>
      <c r="R25" s="60">
        <v>2</v>
      </c>
      <c r="S25" s="97" t="s">
        <v>1212</v>
      </c>
      <c r="T25" s="99" t="s">
        <v>1211</v>
      </c>
      <c r="U25" s="61" t="s">
        <v>1214</v>
      </c>
      <c r="V25" s="97" t="s">
        <v>1213</v>
      </c>
      <c r="W25" s="27"/>
      <c r="X25" s="27" t="s">
        <v>535</v>
      </c>
      <c r="Y25" s="27"/>
      <c r="Z25" s="124" t="s">
        <v>712</v>
      </c>
    </row>
    <row r="26" spans="2:26" s="29" customFormat="1" ht="89.25">
      <c r="B26" s="26" t="str">
        <f>+TOC_General!M20</f>
        <v>Turismo rural en zona de amortiguamiento en PNCA.</v>
      </c>
      <c r="C26" s="124" t="s">
        <v>1010</v>
      </c>
      <c r="D26" s="27" t="s">
        <v>292</v>
      </c>
      <c r="E26" s="53" t="s">
        <v>607</v>
      </c>
      <c r="F26" s="27">
        <v>20</v>
      </c>
      <c r="G26" s="27">
        <v>20</v>
      </c>
      <c r="H26" s="61"/>
      <c r="I26" s="61"/>
      <c r="J26" s="61"/>
      <c r="K26" s="61"/>
      <c r="L26" s="61"/>
      <c r="M26" s="61"/>
      <c r="N26" s="61"/>
      <c r="O26" s="61"/>
      <c r="P26" s="61"/>
      <c r="Q26" s="61"/>
      <c r="R26" s="61">
        <v>3</v>
      </c>
      <c r="S26" s="99" t="s">
        <v>1216</v>
      </c>
      <c r="T26" s="99" t="s">
        <v>1211</v>
      </c>
      <c r="U26" s="99" t="s">
        <v>806</v>
      </c>
      <c r="V26" s="99" t="s">
        <v>807</v>
      </c>
      <c r="W26" s="27"/>
      <c r="X26" s="27" t="s">
        <v>535</v>
      </c>
      <c r="Y26" s="27"/>
      <c r="Z26" s="124" t="s">
        <v>711</v>
      </c>
    </row>
    <row r="27" spans="2:26" s="29" customFormat="1" ht="89.25">
      <c r="B27" s="26" t="str">
        <f>+TOC_General!M21</f>
        <v>Agroforestería sostenible en zona de amortiguamiento en PNCA.</v>
      </c>
      <c r="C27" s="124" t="s">
        <v>564</v>
      </c>
      <c r="D27" s="27" t="s">
        <v>293</v>
      </c>
      <c r="E27" s="50" t="s">
        <v>607</v>
      </c>
      <c r="F27" s="27">
        <v>50</v>
      </c>
      <c r="G27" s="27">
        <v>100</v>
      </c>
      <c r="H27" s="61"/>
      <c r="I27" s="61"/>
      <c r="J27" s="61"/>
      <c r="K27" s="61"/>
      <c r="L27" s="61"/>
      <c r="M27" s="61"/>
      <c r="N27" s="61"/>
      <c r="O27" s="61"/>
      <c r="P27" s="61"/>
      <c r="Q27" s="61"/>
      <c r="R27" s="61">
        <v>2</v>
      </c>
      <c r="S27" s="99" t="s">
        <v>1215</v>
      </c>
      <c r="T27" s="99" t="s">
        <v>1211</v>
      </c>
      <c r="U27" s="61" t="s">
        <v>1214</v>
      </c>
      <c r="V27" s="99" t="s">
        <v>1217</v>
      </c>
      <c r="W27" s="27"/>
      <c r="X27" s="27" t="s">
        <v>535</v>
      </c>
      <c r="Y27" s="27"/>
      <c r="Z27" s="124" t="s">
        <v>896</v>
      </c>
    </row>
    <row r="28" spans="2:26" s="29" customFormat="1" ht="63.75">
      <c r="B28" s="26" t="str">
        <f>+TOC_General!M22</f>
        <v>Fortalecimiento de la articulación territorial</v>
      </c>
      <c r="C28" s="124" t="s">
        <v>1407</v>
      </c>
      <c r="D28" s="27" t="s">
        <v>1408</v>
      </c>
      <c r="E28" s="51" t="s">
        <v>604</v>
      </c>
      <c r="F28" s="27">
        <v>5</v>
      </c>
      <c r="G28" s="27">
        <v>5</v>
      </c>
      <c r="H28" s="61"/>
      <c r="I28" s="61"/>
      <c r="J28" s="61"/>
      <c r="K28" s="61"/>
      <c r="L28" s="61"/>
      <c r="M28" s="61"/>
      <c r="N28" s="61"/>
      <c r="O28" s="61"/>
      <c r="P28" s="61"/>
      <c r="Q28" s="61"/>
      <c r="R28" s="61">
        <v>2</v>
      </c>
      <c r="S28" s="61" t="s">
        <v>1409</v>
      </c>
      <c r="T28" s="61" t="s">
        <v>1114</v>
      </c>
      <c r="U28" s="61" t="s">
        <v>1120</v>
      </c>
      <c r="V28" s="61" t="s">
        <v>1115</v>
      </c>
      <c r="W28" s="27"/>
      <c r="X28" s="27"/>
      <c r="Y28" s="27" t="s">
        <v>535</v>
      </c>
      <c r="Z28" s="124" t="s">
        <v>1410</v>
      </c>
    </row>
    <row r="29" spans="2:26" s="25" customFormat="1" ht="24.75" customHeight="1">
      <c r="B29" s="164" t="s">
        <v>206</v>
      </c>
      <c r="C29" s="172"/>
      <c r="D29" s="193" t="str">
        <f>+TOC_General!K21</f>
        <v>Parque Nacional Sierra del Divisor</v>
      </c>
      <c r="E29" s="194"/>
      <c r="F29" s="194"/>
      <c r="G29" s="194"/>
      <c r="H29" s="194"/>
      <c r="I29" s="194"/>
      <c r="J29" s="194"/>
      <c r="K29" s="194"/>
      <c r="L29" s="194"/>
      <c r="M29" s="194"/>
      <c r="N29" s="194"/>
      <c r="O29" s="194"/>
      <c r="P29" s="194"/>
      <c r="Q29" s="194"/>
      <c r="R29" s="194"/>
      <c r="S29" s="194"/>
      <c r="T29" s="194"/>
      <c r="U29" s="194"/>
      <c r="V29" s="194"/>
      <c r="W29" s="194"/>
      <c r="X29" s="194"/>
      <c r="Y29" s="194"/>
      <c r="Z29" s="195"/>
    </row>
    <row r="30" spans="2:26" s="29" customFormat="1" ht="50.25" customHeight="1">
      <c r="B30" s="162" t="s">
        <v>261</v>
      </c>
      <c r="C30" s="163"/>
      <c r="D30" s="191" t="s">
        <v>500</v>
      </c>
      <c r="E30" s="167"/>
      <c r="F30" s="167"/>
      <c r="G30" s="167"/>
      <c r="H30" s="167"/>
      <c r="I30" s="167"/>
      <c r="J30" s="167"/>
      <c r="K30" s="167"/>
      <c r="L30" s="167"/>
      <c r="M30" s="167"/>
      <c r="N30" s="167"/>
      <c r="O30" s="167"/>
      <c r="P30" s="167"/>
      <c r="Q30" s="167"/>
      <c r="R30" s="167"/>
      <c r="S30" s="167"/>
      <c r="T30" s="167"/>
      <c r="U30" s="167"/>
      <c r="V30" s="167"/>
      <c r="W30" s="167"/>
      <c r="X30" s="167"/>
      <c r="Y30" s="167"/>
      <c r="Z30" s="192"/>
    </row>
    <row r="31" spans="2:26" s="29" customFormat="1" ht="17.25" customHeight="1">
      <c r="B31" s="162" t="s">
        <v>207</v>
      </c>
      <c r="C31" s="163"/>
      <c r="D31" s="191" t="s">
        <v>671</v>
      </c>
      <c r="E31" s="167"/>
      <c r="F31" s="167"/>
      <c r="G31" s="167"/>
      <c r="H31" s="167"/>
      <c r="I31" s="167"/>
      <c r="J31" s="167"/>
      <c r="K31" s="167"/>
      <c r="L31" s="167"/>
      <c r="M31" s="167"/>
      <c r="N31" s="167"/>
      <c r="O31" s="167"/>
      <c r="P31" s="167"/>
      <c r="Q31" s="167"/>
      <c r="R31" s="167"/>
      <c r="S31" s="167"/>
      <c r="T31" s="167"/>
      <c r="U31" s="167"/>
      <c r="V31" s="167"/>
      <c r="W31" s="167"/>
      <c r="X31" s="167"/>
      <c r="Y31" s="167"/>
      <c r="Z31" s="192"/>
    </row>
    <row r="32" spans="2:26" s="29" customFormat="1" ht="17.25" customHeight="1">
      <c r="B32" s="162" t="s">
        <v>208</v>
      </c>
      <c r="C32" s="163"/>
      <c r="D32" s="191" t="s">
        <v>672</v>
      </c>
      <c r="E32" s="167"/>
      <c r="F32" s="167"/>
      <c r="G32" s="167"/>
      <c r="H32" s="167"/>
      <c r="I32" s="167"/>
      <c r="J32" s="167"/>
      <c r="K32" s="167"/>
      <c r="L32" s="167"/>
      <c r="M32" s="167"/>
      <c r="N32" s="167"/>
      <c r="O32" s="167"/>
      <c r="P32" s="167"/>
      <c r="Q32" s="167"/>
      <c r="R32" s="167"/>
      <c r="S32" s="167"/>
      <c r="T32" s="167"/>
      <c r="U32" s="167"/>
      <c r="V32" s="167"/>
      <c r="W32" s="167"/>
      <c r="X32" s="167"/>
      <c r="Y32" s="167"/>
      <c r="Z32" s="192"/>
    </row>
    <row r="33" spans="2:26" s="29" customFormat="1" ht="17.25" customHeight="1">
      <c r="B33" s="162" t="s">
        <v>209</v>
      </c>
      <c r="C33" s="163"/>
      <c r="D33" s="191" t="s">
        <v>1471</v>
      </c>
      <c r="E33" s="167"/>
      <c r="F33" s="167"/>
      <c r="G33" s="167"/>
      <c r="H33" s="167"/>
      <c r="I33" s="167"/>
      <c r="J33" s="167"/>
      <c r="K33" s="167"/>
      <c r="L33" s="167"/>
      <c r="M33" s="167"/>
      <c r="N33" s="167"/>
      <c r="O33" s="167"/>
      <c r="P33" s="167"/>
      <c r="Q33" s="167"/>
      <c r="R33" s="167"/>
      <c r="S33" s="167"/>
      <c r="T33" s="167"/>
      <c r="U33" s="167"/>
      <c r="V33" s="167"/>
      <c r="W33" s="167"/>
      <c r="X33" s="167"/>
      <c r="Y33" s="167"/>
      <c r="Z33" s="192"/>
    </row>
    <row r="34" spans="2:26" s="29" customFormat="1" ht="32.25" customHeight="1">
      <c r="B34" s="157" t="s">
        <v>210</v>
      </c>
      <c r="C34" s="158"/>
      <c r="D34" s="196" t="s">
        <v>540</v>
      </c>
      <c r="E34" s="153"/>
      <c r="F34" s="153"/>
      <c r="G34" s="153"/>
      <c r="H34" s="153"/>
      <c r="I34" s="153"/>
      <c r="J34" s="153"/>
      <c r="K34" s="153"/>
      <c r="L34" s="153"/>
      <c r="M34" s="153"/>
      <c r="N34" s="153"/>
      <c r="O34" s="153"/>
      <c r="P34" s="153"/>
      <c r="Q34" s="153"/>
      <c r="R34" s="153"/>
      <c r="S34" s="153"/>
      <c r="T34" s="153"/>
      <c r="U34" s="153"/>
      <c r="V34" s="153"/>
      <c r="W34" s="153"/>
      <c r="X34" s="153"/>
      <c r="Y34" s="153"/>
      <c r="Z34" s="197"/>
    </row>
    <row r="35" spans="2:26" s="29" customFormat="1" ht="26.25" customHeight="1">
      <c r="B35" s="155" t="s">
        <v>211</v>
      </c>
      <c r="C35" s="155" t="s">
        <v>212</v>
      </c>
      <c r="D35" s="155" t="s">
        <v>213</v>
      </c>
      <c r="E35" s="155" t="s">
        <v>485</v>
      </c>
      <c r="F35" s="155" t="s">
        <v>214</v>
      </c>
      <c r="G35" s="155" t="s">
        <v>215</v>
      </c>
      <c r="H35" s="231" t="s">
        <v>719</v>
      </c>
      <c r="I35" s="231" t="s">
        <v>720</v>
      </c>
      <c r="J35" s="231" t="s">
        <v>721</v>
      </c>
      <c r="K35" s="231" t="s">
        <v>722</v>
      </c>
      <c r="L35" s="231"/>
      <c r="M35" s="231" t="s">
        <v>723</v>
      </c>
      <c r="N35" s="231"/>
      <c r="O35" s="231"/>
      <c r="P35" s="231"/>
      <c r="Q35" s="231"/>
      <c r="R35" s="232" t="s">
        <v>731</v>
      </c>
      <c r="S35" s="232" t="s">
        <v>732</v>
      </c>
      <c r="T35" s="232" t="s">
        <v>733</v>
      </c>
      <c r="U35" s="232" t="s">
        <v>734</v>
      </c>
      <c r="V35" s="232"/>
      <c r="W35" s="155" t="s">
        <v>216</v>
      </c>
      <c r="X35" s="155"/>
      <c r="Y35" s="155"/>
      <c r="Z35" s="155"/>
    </row>
    <row r="36" spans="2:26" s="29" customFormat="1" ht="90" customHeight="1">
      <c r="B36" s="155"/>
      <c r="C36" s="155"/>
      <c r="D36" s="155"/>
      <c r="E36" s="155"/>
      <c r="F36" s="155"/>
      <c r="G36" s="155"/>
      <c r="H36" s="231"/>
      <c r="I36" s="231"/>
      <c r="J36" s="231"/>
      <c r="K36" s="130" t="s">
        <v>724</v>
      </c>
      <c r="L36" s="130" t="s">
        <v>725</v>
      </c>
      <c r="M36" s="130" t="s">
        <v>726</v>
      </c>
      <c r="N36" s="130" t="s">
        <v>727</v>
      </c>
      <c r="O36" s="130" t="s">
        <v>728</v>
      </c>
      <c r="P36" s="130" t="s">
        <v>729</v>
      </c>
      <c r="Q36" s="130" t="s">
        <v>730</v>
      </c>
      <c r="R36" s="232"/>
      <c r="S36" s="232"/>
      <c r="T36" s="232"/>
      <c r="U36" s="129" t="s">
        <v>735</v>
      </c>
      <c r="V36" s="129" t="s">
        <v>736</v>
      </c>
      <c r="W36" s="120" t="s">
        <v>217</v>
      </c>
      <c r="X36" s="120" t="s">
        <v>218</v>
      </c>
      <c r="Y36" s="120" t="s">
        <v>219</v>
      </c>
      <c r="Z36" s="120" t="s">
        <v>220</v>
      </c>
    </row>
    <row r="37" spans="2:26" s="29" customFormat="1" ht="76.5">
      <c r="B37" s="26" t="str">
        <f>+TOC_General!K22</f>
        <v>Fortalecimiento del control y vigilancia</v>
      </c>
      <c r="C37" s="124" t="s">
        <v>1009</v>
      </c>
      <c r="D37" s="27" t="s">
        <v>451</v>
      </c>
      <c r="E37" s="53" t="s">
        <v>602</v>
      </c>
      <c r="F37" s="27">
        <v>5</v>
      </c>
      <c r="G37" s="27">
        <v>5</v>
      </c>
      <c r="H37" s="61"/>
      <c r="I37" s="61"/>
      <c r="J37" s="61"/>
      <c r="K37" s="61"/>
      <c r="L37" s="61"/>
      <c r="M37" s="61"/>
      <c r="N37" s="61"/>
      <c r="O37" s="61"/>
      <c r="P37" s="61"/>
      <c r="Q37" s="61"/>
      <c r="R37" s="61">
        <v>3</v>
      </c>
      <c r="S37" s="99" t="s">
        <v>1210</v>
      </c>
      <c r="T37" s="99" t="s">
        <v>1211</v>
      </c>
      <c r="U37" s="99" t="s">
        <v>808</v>
      </c>
      <c r="V37" s="99" t="s">
        <v>811</v>
      </c>
      <c r="W37" s="27"/>
      <c r="X37" s="27" t="s">
        <v>535</v>
      </c>
      <c r="Y37" s="27"/>
      <c r="Z37" s="124" t="s">
        <v>895</v>
      </c>
    </row>
    <row r="38" spans="2:26" s="29" customFormat="1" ht="63.75">
      <c r="B38" s="26" t="str">
        <f>+TOC_General!K23</f>
        <v>Fortalecimiento de manejo de recursos naturales en zona de amortiguamiento</v>
      </c>
      <c r="C38" s="124" t="s">
        <v>673</v>
      </c>
      <c r="D38" s="27" t="s">
        <v>453</v>
      </c>
      <c r="E38" s="50" t="s">
        <v>607</v>
      </c>
      <c r="F38" s="27">
        <v>10</v>
      </c>
      <c r="G38" s="27">
        <v>20</v>
      </c>
      <c r="H38" s="61"/>
      <c r="I38" s="61"/>
      <c r="J38" s="61"/>
      <c r="K38" s="61"/>
      <c r="L38" s="61"/>
      <c r="M38" s="61"/>
      <c r="N38" s="61"/>
      <c r="O38" s="61"/>
      <c r="P38" s="61"/>
      <c r="Q38" s="61"/>
      <c r="R38" s="61">
        <v>2</v>
      </c>
      <c r="S38" s="85" t="s">
        <v>1124</v>
      </c>
      <c r="T38" s="99" t="s">
        <v>1211</v>
      </c>
      <c r="U38" s="61" t="s">
        <v>1214</v>
      </c>
      <c r="V38" s="97" t="s">
        <v>1213</v>
      </c>
      <c r="W38" s="27"/>
      <c r="X38" s="27" t="s">
        <v>535</v>
      </c>
      <c r="Y38" s="27"/>
      <c r="Z38" s="124" t="s">
        <v>712</v>
      </c>
    </row>
    <row r="39" spans="2:26" s="29" customFormat="1" ht="89.25">
      <c r="B39" s="26" t="str">
        <f>+TOC_General!K24</f>
        <v>Articulación y fortalecimiento de emprendimiento locales de la actividad turística</v>
      </c>
      <c r="C39" s="124" t="s">
        <v>1008</v>
      </c>
      <c r="D39" s="27" t="s">
        <v>236</v>
      </c>
      <c r="E39" s="53" t="s">
        <v>607</v>
      </c>
      <c r="F39" s="28">
        <v>3</v>
      </c>
      <c r="G39" s="28">
        <v>5</v>
      </c>
      <c r="H39" s="60"/>
      <c r="I39" s="60"/>
      <c r="J39" s="60"/>
      <c r="K39" s="60"/>
      <c r="L39" s="60"/>
      <c r="M39" s="60"/>
      <c r="N39" s="60"/>
      <c r="O39" s="60"/>
      <c r="P39" s="60"/>
      <c r="Q39" s="60"/>
      <c r="R39" s="60">
        <v>3</v>
      </c>
      <c r="S39" s="61" t="s">
        <v>1125</v>
      </c>
      <c r="T39" s="99" t="s">
        <v>1211</v>
      </c>
      <c r="U39" s="61" t="s">
        <v>806</v>
      </c>
      <c r="V39" s="60" t="s">
        <v>1218</v>
      </c>
      <c r="W39" s="27"/>
      <c r="X39" s="27" t="s">
        <v>535</v>
      </c>
      <c r="Y39" s="27"/>
      <c r="Z39" s="124" t="s">
        <v>711</v>
      </c>
    </row>
    <row r="40" spans="2:26" s="29" customFormat="1" ht="102">
      <c r="B40" s="26" t="str">
        <f>+TOC_General!K25</f>
        <v>Fortalecimiento del Comité de Gestión</v>
      </c>
      <c r="C40" s="124" t="s">
        <v>654</v>
      </c>
      <c r="D40" s="27" t="s">
        <v>275</v>
      </c>
      <c r="E40" s="50" t="s">
        <v>604</v>
      </c>
      <c r="F40" s="27">
        <v>10</v>
      </c>
      <c r="G40" s="27">
        <v>10</v>
      </c>
      <c r="H40" s="61"/>
      <c r="I40" s="61"/>
      <c r="J40" s="61"/>
      <c r="K40" s="61"/>
      <c r="L40" s="61"/>
      <c r="M40" s="61"/>
      <c r="N40" s="61"/>
      <c r="O40" s="61"/>
      <c r="P40" s="61"/>
      <c r="Q40" s="61"/>
      <c r="R40" s="61">
        <v>2</v>
      </c>
      <c r="S40" s="61" t="s">
        <v>1126</v>
      </c>
      <c r="T40" s="61" t="s">
        <v>1114</v>
      </c>
      <c r="U40" s="61" t="s">
        <v>1128</v>
      </c>
      <c r="V40" s="61" t="s">
        <v>1127</v>
      </c>
      <c r="W40" s="27"/>
      <c r="X40" s="27" t="s">
        <v>535</v>
      </c>
      <c r="Y40" s="27"/>
      <c r="Z40" s="122" t="s">
        <v>1007</v>
      </c>
    </row>
    <row r="41" spans="2:26" s="29" customFormat="1" ht="63.75">
      <c r="B41" s="26" t="str">
        <f>+TOC_General!K26</f>
        <v>Fortalecimiento de la articulación territorial</v>
      </c>
      <c r="C41" s="124" t="s">
        <v>1407</v>
      </c>
      <c r="D41" s="27" t="s">
        <v>1408</v>
      </c>
      <c r="E41" s="51" t="s">
        <v>604</v>
      </c>
      <c r="F41" s="27">
        <v>3</v>
      </c>
      <c r="G41" s="27">
        <v>3</v>
      </c>
      <c r="H41" s="61"/>
      <c r="I41" s="61"/>
      <c r="J41" s="61"/>
      <c r="K41" s="61"/>
      <c r="L41" s="61"/>
      <c r="M41" s="61"/>
      <c r="N41" s="61"/>
      <c r="O41" s="61"/>
      <c r="P41" s="61"/>
      <c r="Q41" s="61"/>
      <c r="R41" s="61">
        <v>2</v>
      </c>
      <c r="S41" s="61" t="s">
        <v>1409</v>
      </c>
      <c r="T41" s="61" t="s">
        <v>1114</v>
      </c>
      <c r="U41" s="61" t="s">
        <v>1120</v>
      </c>
      <c r="V41" s="61" t="s">
        <v>1115</v>
      </c>
      <c r="W41" s="27"/>
      <c r="X41" s="27"/>
      <c r="Y41" s="27" t="s">
        <v>535</v>
      </c>
      <c r="Z41" s="124" t="s">
        <v>1410</v>
      </c>
    </row>
    <row r="42" spans="2:26" s="29" customFormat="1" ht="22.5" customHeight="1">
      <c r="B42" s="162" t="s">
        <v>206</v>
      </c>
      <c r="C42" s="163"/>
      <c r="D42" s="149" t="str">
        <f>+TOC_General!M23</f>
        <v>Tierras de Comunidades Campesinas</v>
      </c>
      <c r="E42" s="150"/>
      <c r="F42" s="150"/>
      <c r="G42" s="150"/>
      <c r="H42" s="150"/>
      <c r="I42" s="150"/>
      <c r="J42" s="150"/>
      <c r="K42" s="150"/>
      <c r="L42" s="150"/>
      <c r="M42" s="150"/>
      <c r="N42" s="150"/>
      <c r="O42" s="150"/>
      <c r="P42" s="150"/>
      <c r="Q42" s="150"/>
      <c r="R42" s="150"/>
      <c r="S42" s="150"/>
      <c r="T42" s="150"/>
      <c r="U42" s="150"/>
      <c r="V42" s="150"/>
      <c r="W42" s="150"/>
      <c r="X42" s="150"/>
      <c r="Y42" s="150"/>
      <c r="Z42" s="151"/>
    </row>
    <row r="43" spans="2:26" s="29" customFormat="1" ht="16.5" customHeight="1">
      <c r="B43" s="162" t="s">
        <v>261</v>
      </c>
      <c r="C43" s="163"/>
      <c r="D43" s="191" t="s">
        <v>1415</v>
      </c>
      <c r="E43" s="167"/>
      <c r="F43" s="167"/>
      <c r="G43" s="167"/>
      <c r="H43" s="167"/>
      <c r="I43" s="167"/>
      <c r="J43" s="167"/>
      <c r="K43" s="167"/>
      <c r="L43" s="167"/>
      <c r="M43" s="167"/>
      <c r="N43" s="167"/>
      <c r="O43" s="167"/>
      <c r="P43" s="167"/>
      <c r="Q43" s="167"/>
      <c r="R43" s="167"/>
      <c r="S43" s="167"/>
      <c r="T43" s="167"/>
      <c r="U43" s="167"/>
      <c r="V43" s="167"/>
      <c r="W43" s="167"/>
      <c r="X43" s="167"/>
      <c r="Y43" s="167"/>
      <c r="Z43" s="192"/>
    </row>
    <row r="44" spans="2:26" s="29" customFormat="1" ht="12.75" customHeight="1">
      <c r="B44" s="162" t="s">
        <v>207</v>
      </c>
      <c r="C44" s="163"/>
      <c r="D44" s="191" t="s">
        <v>377</v>
      </c>
      <c r="E44" s="167"/>
      <c r="F44" s="167"/>
      <c r="G44" s="167"/>
      <c r="H44" s="167"/>
      <c r="I44" s="167"/>
      <c r="J44" s="167"/>
      <c r="K44" s="167"/>
      <c r="L44" s="167"/>
      <c r="M44" s="167"/>
      <c r="N44" s="167"/>
      <c r="O44" s="167"/>
      <c r="P44" s="167"/>
      <c r="Q44" s="167"/>
      <c r="R44" s="167"/>
      <c r="S44" s="167"/>
      <c r="T44" s="167"/>
      <c r="U44" s="167"/>
      <c r="V44" s="167"/>
      <c r="W44" s="167"/>
      <c r="X44" s="167"/>
      <c r="Y44" s="167"/>
      <c r="Z44" s="192"/>
    </row>
    <row r="45" spans="2:26" s="29" customFormat="1" ht="12.75" customHeight="1">
      <c r="B45" s="162" t="s">
        <v>208</v>
      </c>
      <c r="C45" s="163"/>
      <c r="D45" s="191" t="s">
        <v>378</v>
      </c>
      <c r="E45" s="167"/>
      <c r="F45" s="167"/>
      <c r="G45" s="167"/>
      <c r="H45" s="167"/>
      <c r="I45" s="167"/>
      <c r="J45" s="167"/>
      <c r="K45" s="167"/>
      <c r="L45" s="167"/>
      <c r="M45" s="167"/>
      <c r="N45" s="167"/>
      <c r="O45" s="167"/>
      <c r="P45" s="167"/>
      <c r="Q45" s="167"/>
      <c r="R45" s="167"/>
      <c r="S45" s="167"/>
      <c r="T45" s="167"/>
      <c r="U45" s="167"/>
      <c r="V45" s="167"/>
      <c r="W45" s="167"/>
      <c r="X45" s="167"/>
      <c r="Y45" s="167"/>
      <c r="Z45" s="192"/>
    </row>
    <row r="46" spans="2:26" s="29" customFormat="1" ht="12.75" customHeight="1">
      <c r="B46" s="162" t="s">
        <v>209</v>
      </c>
      <c r="C46" s="163"/>
      <c r="D46" s="191" t="s">
        <v>1471</v>
      </c>
      <c r="E46" s="167"/>
      <c r="F46" s="167"/>
      <c r="G46" s="167"/>
      <c r="H46" s="167"/>
      <c r="I46" s="167"/>
      <c r="J46" s="167"/>
      <c r="K46" s="167"/>
      <c r="L46" s="167"/>
      <c r="M46" s="167"/>
      <c r="N46" s="167"/>
      <c r="O46" s="167"/>
      <c r="P46" s="167"/>
      <c r="Q46" s="167"/>
      <c r="R46" s="167"/>
      <c r="S46" s="167"/>
      <c r="T46" s="167"/>
      <c r="U46" s="167"/>
      <c r="V46" s="167"/>
      <c r="W46" s="167"/>
      <c r="X46" s="167"/>
      <c r="Y46" s="167"/>
      <c r="Z46" s="192"/>
    </row>
    <row r="47" spans="2:26" s="29" customFormat="1" ht="31.5" customHeight="1">
      <c r="B47" s="157" t="s">
        <v>210</v>
      </c>
      <c r="C47" s="158"/>
      <c r="D47" s="196" t="s">
        <v>443</v>
      </c>
      <c r="E47" s="153"/>
      <c r="F47" s="153"/>
      <c r="G47" s="153"/>
      <c r="H47" s="153"/>
      <c r="I47" s="153"/>
      <c r="J47" s="153"/>
      <c r="K47" s="153"/>
      <c r="L47" s="153"/>
      <c r="M47" s="153"/>
      <c r="N47" s="153"/>
      <c r="O47" s="153"/>
      <c r="P47" s="153"/>
      <c r="Q47" s="153"/>
      <c r="R47" s="153"/>
      <c r="S47" s="153"/>
      <c r="T47" s="153"/>
      <c r="U47" s="153"/>
      <c r="V47" s="153"/>
      <c r="W47" s="153"/>
      <c r="X47" s="153"/>
      <c r="Y47" s="153"/>
      <c r="Z47" s="197"/>
    </row>
    <row r="48" spans="2:26" s="24" customFormat="1" ht="26.25" customHeight="1">
      <c r="B48" s="198" t="s">
        <v>211</v>
      </c>
      <c r="C48" s="198" t="s">
        <v>212</v>
      </c>
      <c r="D48" s="198" t="s">
        <v>213</v>
      </c>
      <c r="E48" s="198" t="s">
        <v>485</v>
      </c>
      <c r="F48" s="198" t="s">
        <v>214</v>
      </c>
      <c r="G48" s="198" t="s">
        <v>215</v>
      </c>
      <c r="H48" s="262" t="s">
        <v>719</v>
      </c>
      <c r="I48" s="262" t="s">
        <v>720</v>
      </c>
      <c r="J48" s="262" t="s">
        <v>721</v>
      </c>
      <c r="K48" s="262" t="s">
        <v>722</v>
      </c>
      <c r="L48" s="262"/>
      <c r="M48" s="262" t="s">
        <v>723</v>
      </c>
      <c r="N48" s="262"/>
      <c r="O48" s="262"/>
      <c r="P48" s="262"/>
      <c r="Q48" s="262"/>
      <c r="R48" s="263" t="s">
        <v>731</v>
      </c>
      <c r="S48" s="263" t="s">
        <v>732</v>
      </c>
      <c r="T48" s="263" t="s">
        <v>733</v>
      </c>
      <c r="U48" s="263" t="s">
        <v>734</v>
      </c>
      <c r="V48" s="263"/>
      <c r="W48" s="198" t="s">
        <v>216</v>
      </c>
      <c r="X48" s="198"/>
      <c r="Y48" s="198"/>
      <c r="Z48" s="198"/>
    </row>
    <row r="49" spans="2:26" s="24" customFormat="1" ht="82.5" customHeight="1">
      <c r="B49" s="198"/>
      <c r="C49" s="198"/>
      <c r="D49" s="198"/>
      <c r="E49" s="198"/>
      <c r="F49" s="198"/>
      <c r="G49" s="198"/>
      <c r="H49" s="262"/>
      <c r="I49" s="262"/>
      <c r="J49" s="262"/>
      <c r="K49" s="264" t="s">
        <v>724</v>
      </c>
      <c r="L49" s="264" t="s">
        <v>725</v>
      </c>
      <c r="M49" s="264" t="s">
        <v>726</v>
      </c>
      <c r="N49" s="264" t="s">
        <v>727</v>
      </c>
      <c r="O49" s="264" t="s">
        <v>728</v>
      </c>
      <c r="P49" s="264" t="s">
        <v>729</v>
      </c>
      <c r="Q49" s="264" t="s">
        <v>730</v>
      </c>
      <c r="R49" s="263"/>
      <c r="S49" s="263"/>
      <c r="T49" s="263"/>
      <c r="U49" s="265" t="s">
        <v>735</v>
      </c>
      <c r="V49" s="265" t="s">
        <v>736</v>
      </c>
      <c r="W49" s="123" t="s">
        <v>217</v>
      </c>
      <c r="X49" s="123" t="s">
        <v>218</v>
      </c>
      <c r="Y49" s="123" t="s">
        <v>219</v>
      </c>
      <c r="Z49" s="123" t="s">
        <v>220</v>
      </c>
    </row>
    <row r="50" spans="2:26" s="29" customFormat="1" ht="102">
      <c r="B50" s="26" t="str">
        <f>+TOC_General!M24</f>
        <v>Saneamiento físico legal de comunidades campesinas</v>
      </c>
      <c r="C50" s="124" t="s">
        <v>920</v>
      </c>
      <c r="D50" s="27" t="s">
        <v>294</v>
      </c>
      <c r="E50" s="53" t="s">
        <v>608</v>
      </c>
      <c r="F50" s="27">
        <v>10</v>
      </c>
      <c r="G50" s="27">
        <v>15</v>
      </c>
      <c r="H50" s="61"/>
      <c r="I50" s="61"/>
      <c r="J50" s="61"/>
      <c r="K50" s="61"/>
      <c r="L50" s="61"/>
      <c r="M50" s="61"/>
      <c r="N50" s="61"/>
      <c r="O50" s="61"/>
      <c r="P50" s="61"/>
      <c r="Q50" s="61"/>
      <c r="R50" s="99">
        <v>3</v>
      </c>
      <c r="S50" s="99" t="s">
        <v>1167</v>
      </c>
      <c r="T50" s="99" t="s">
        <v>1221</v>
      </c>
      <c r="U50" s="99" t="s">
        <v>812</v>
      </c>
      <c r="V50" s="99" t="s">
        <v>813</v>
      </c>
      <c r="W50" s="27"/>
      <c r="X50" s="27" t="s">
        <v>535</v>
      </c>
      <c r="Y50" s="27"/>
      <c r="Z50" s="124" t="s">
        <v>620</v>
      </c>
    </row>
    <row r="51" spans="2:26" s="29" customFormat="1" ht="138.75" customHeight="1">
      <c r="B51" s="26" t="str">
        <f>+TOC_General!M25</f>
        <v>Promoción del manejo agropecuario y forestal</v>
      </c>
      <c r="C51" s="124" t="s">
        <v>973</v>
      </c>
      <c r="D51" s="27" t="s">
        <v>263</v>
      </c>
      <c r="E51" s="53" t="s">
        <v>607</v>
      </c>
      <c r="F51" s="27">
        <v>13</v>
      </c>
      <c r="G51" s="27">
        <v>26</v>
      </c>
      <c r="H51" s="61"/>
      <c r="I51" s="61"/>
      <c r="J51" s="61"/>
      <c r="K51" s="61"/>
      <c r="L51" s="61"/>
      <c r="M51" s="61"/>
      <c r="N51" s="61"/>
      <c r="O51" s="61"/>
      <c r="P51" s="61"/>
      <c r="Q51" s="61"/>
      <c r="R51" s="61">
        <v>3</v>
      </c>
      <c r="S51" s="61" t="s">
        <v>1220</v>
      </c>
      <c r="T51" s="27" t="s">
        <v>1222</v>
      </c>
      <c r="U51" s="27" t="s">
        <v>1223</v>
      </c>
      <c r="V51" s="27" t="s">
        <v>1219</v>
      </c>
      <c r="W51" s="27"/>
      <c r="X51" s="27" t="s">
        <v>535</v>
      </c>
      <c r="Y51" s="27"/>
      <c r="Z51" s="124" t="s">
        <v>897</v>
      </c>
    </row>
    <row r="52" spans="2:26" s="29" customFormat="1" ht="15" customHeight="1">
      <c r="B52" s="162" t="s">
        <v>206</v>
      </c>
      <c r="C52" s="163"/>
      <c r="D52" s="149" t="str">
        <f>+TOC_General!M29</f>
        <v>Tierras de Comunidades Nativas</v>
      </c>
      <c r="E52" s="150"/>
      <c r="F52" s="150"/>
      <c r="G52" s="150"/>
      <c r="H52" s="150"/>
      <c r="I52" s="150"/>
      <c r="J52" s="150"/>
      <c r="K52" s="150"/>
      <c r="L52" s="150"/>
      <c r="M52" s="150"/>
      <c r="N52" s="150"/>
      <c r="O52" s="150"/>
      <c r="P52" s="150"/>
      <c r="Q52" s="150"/>
      <c r="R52" s="150"/>
      <c r="S52" s="150"/>
      <c r="T52" s="150"/>
      <c r="U52" s="150"/>
      <c r="V52" s="150"/>
      <c r="W52" s="150"/>
      <c r="X52" s="150"/>
      <c r="Y52" s="150"/>
      <c r="Z52" s="151"/>
    </row>
    <row r="53" spans="2:26" s="29" customFormat="1" ht="106.5" customHeight="1">
      <c r="B53" s="162" t="s">
        <v>261</v>
      </c>
      <c r="C53" s="163"/>
      <c r="D53" s="191" t="s">
        <v>1517</v>
      </c>
      <c r="E53" s="167"/>
      <c r="F53" s="167"/>
      <c r="G53" s="167"/>
      <c r="H53" s="167"/>
      <c r="I53" s="167"/>
      <c r="J53" s="167"/>
      <c r="K53" s="167"/>
      <c r="L53" s="167"/>
      <c r="M53" s="167"/>
      <c r="N53" s="167"/>
      <c r="O53" s="167"/>
      <c r="P53" s="167"/>
      <c r="Q53" s="167"/>
      <c r="R53" s="167"/>
      <c r="S53" s="167"/>
      <c r="T53" s="167"/>
      <c r="U53" s="167"/>
      <c r="V53" s="167"/>
      <c r="W53" s="167"/>
      <c r="X53" s="167"/>
      <c r="Y53" s="167"/>
      <c r="Z53" s="192"/>
    </row>
    <row r="54" spans="2:26" s="29" customFormat="1" ht="14.25" customHeight="1">
      <c r="B54" s="162" t="s">
        <v>207</v>
      </c>
      <c r="C54" s="163"/>
      <c r="D54" s="191" t="s">
        <v>366</v>
      </c>
      <c r="E54" s="167"/>
      <c r="F54" s="167"/>
      <c r="G54" s="167"/>
      <c r="H54" s="167"/>
      <c r="I54" s="167"/>
      <c r="J54" s="167"/>
      <c r="K54" s="167"/>
      <c r="L54" s="167"/>
      <c r="M54" s="167"/>
      <c r="N54" s="167"/>
      <c r="O54" s="167"/>
      <c r="P54" s="167"/>
      <c r="Q54" s="167"/>
      <c r="R54" s="167"/>
      <c r="S54" s="167"/>
      <c r="T54" s="167"/>
      <c r="U54" s="167"/>
      <c r="V54" s="167"/>
      <c r="W54" s="167"/>
      <c r="X54" s="167"/>
      <c r="Y54" s="167"/>
      <c r="Z54" s="192"/>
    </row>
    <row r="55" spans="2:26" s="29" customFormat="1" ht="14.25" customHeight="1">
      <c r="B55" s="162" t="s">
        <v>208</v>
      </c>
      <c r="C55" s="163"/>
      <c r="D55" s="191" t="s">
        <v>367</v>
      </c>
      <c r="E55" s="167"/>
      <c r="F55" s="167"/>
      <c r="G55" s="167"/>
      <c r="H55" s="167"/>
      <c r="I55" s="167"/>
      <c r="J55" s="167"/>
      <c r="K55" s="167"/>
      <c r="L55" s="167"/>
      <c r="M55" s="167"/>
      <c r="N55" s="167"/>
      <c r="O55" s="167"/>
      <c r="P55" s="167"/>
      <c r="Q55" s="167"/>
      <c r="R55" s="167"/>
      <c r="S55" s="167"/>
      <c r="T55" s="167"/>
      <c r="U55" s="167"/>
      <c r="V55" s="167"/>
      <c r="W55" s="167"/>
      <c r="X55" s="167"/>
      <c r="Y55" s="167"/>
      <c r="Z55" s="192"/>
    </row>
    <row r="56" spans="2:26" s="29" customFormat="1" ht="19.5" customHeight="1">
      <c r="B56" s="162" t="s">
        <v>209</v>
      </c>
      <c r="C56" s="163"/>
      <c r="D56" s="191" t="s">
        <v>1471</v>
      </c>
      <c r="E56" s="167"/>
      <c r="F56" s="167"/>
      <c r="G56" s="167"/>
      <c r="H56" s="167"/>
      <c r="I56" s="167"/>
      <c r="J56" s="167"/>
      <c r="K56" s="167"/>
      <c r="L56" s="167"/>
      <c r="M56" s="167"/>
      <c r="N56" s="167"/>
      <c r="O56" s="167"/>
      <c r="P56" s="167"/>
      <c r="Q56" s="167"/>
      <c r="R56" s="167"/>
      <c r="S56" s="167"/>
      <c r="T56" s="167"/>
      <c r="U56" s="167"/>
      <c r="V56" s="167"/>
      <c r="W56" s="167"/>
      <c r="X56" s="167"/>
      <c r="Y56" s="167"/>
      <c r="Z56" s="192"/>
    </row>
    <row r="57" spans="2:26" s="29" customFormat="1" ht="35.25" customHeight="1">
      <c r="B57" s="157" t="s">
        <v>210</v>
      </c>
      <c r="C57" s="158"/>
      <c r="D57" s="196" t="s">
        <v>369</v>
      </c>
      <c r="E57" s="153"/>
      <c r="F57" s="153"/>
      <c r="G57" s="153"/>
      <c r="H57" s="153"/>
      <c r="I57" s="153"/>
      <c r="J57" s="153"/>
      <c r="K57" s="153"/>
      <c r="L57" s="153"/>
      <c r="M57" s="153"/>
      <c r="N57" s="153"/>
      <c r="O57" s="153"/>
      <c r="P57" s="153"/>
      <c r="Q57" s="153"/>
      <c r="R57" s="153"/>
      <c r="S57" s="153"/>
      <c r="T57" s="153"/>
      <c r="U57" s="153"/>
      <c r="V57" s="153"/>
      <c r="W57" s="153"/>
      <c r="X57" s="153"/>
      <c r="Y57" s="153"/>
      <c r="Z57" s="197"/>
    </row>
    <row r="58" spans="2:26" s="67" customFormat="1" ht="25.5" customHeight="1">
      <c r="B58" s="155" t="s">
        <v>211</v>
      </c>
      <c r="C58" s="155" t="s">
        <v>212</v>
      </c>
      <c r="D58" s="155" t="s">
        <v>213</v>
      </c>
      <c r="E58" s="155" t="s">
        <v>485</v>
      </c>
      <c r="F58" s="155" t="s">
        <v>214</v>
      </c>
      <c r="G58" s="155" t="s">
        <v>215</v>
      </c>
      <c r="H58" s="231" t="s">
        <v>719</v>
      </c>
      <c r="I58" s="231" t="s">
        <v>720</v>
      </c>
      <c r="J58" s="231" t="s">
        <v>721</v>
      </c>
      <c r="K58" s="231" t="s">
        <v>722</v>
      </c>
      <c r="L58" s="231"/>
      <c r="M58" s="231" t="s">
        <v>723</v>
      </c>
      <c r="N58" s="231"/>
      <c r="O58" s="231"/>
      <c r="P58" s="231"/>
      <c r="Q58" s="231"/>
      <c r="R58" s="232" t="s">
        <v>731</v>
      </c>
      <c r="S58" s="232" t="s">
        <v>732</v>
      </c>
      <c r="T58" s="232" t="s">
        <v>733</v>
      </c>
      <c r="U58" s="232" t="s">
        <v>734</v>
      </c>
      <c r="V58" s="232"/>
      <c r="W58" s="155" t="s">
        <v>216</v>
      </c>
      <c r="X58" s="155"/>
      <c r="Y58" s="155"/>
      <c r="Z58" s="155"/>
    </row>
    <row r="59" spans="2:26" s="67" customFormat="1" ht="90.75" customHeight="1">
      <c r="B59" s="155"/>
      <c r="C59" s="155"/>
      <c r="D59" s="155"/>
      <c r="E59" s="155"/>
      <c r="F59" s="155"/>
      <c r="G59" s="155"/>
      <c r="H59" s="231"/>
      <c r="I59" s="231"/>
      <c r="J59" s="231"/>
      <c r="K59" s="130" t="s">
        <v>724</v>
      </c>
      <c r="L59" s="130" t="s">
        <v>725</v>
      </c>
      <c r="M59" s="130" t="s">
        <v>726</v>
      </c>
      <c r="N59" s="130" t="s">
        <v>727</v>
      </c>
      <c r="O59" s="130" t="s">
        <v>728</v>
      </c>
      <c r="P59" s="130" t="s">
        <v>729</v>
      </c>
      <c r="Q59" s="130" t="s">
        <v>730</v>
      </c>
      <c r="R59" s="232"/>
      <c r="S59" s="232"/>
      <c r="T59" s="232"/>
      <c r="U59" s="129" t="s">
        <v>735</v>
      </c>
      <c r="V59" s="129" t="s">
        <v>736</v>
      </c>
      <c r="W59" s="120" t="s">
        <v>217</v>
      </c>
      <c r="X59" s="120" t="s">
        <v>218</v>
      </c>
      <c r="Y59" s="120" t="s">
        <v>219</v>
      </c>
      <c r="Z59" s="120" t="s">
        <v>220</v>
      </c>
    </row>
    <row r="60" spans="2:26" s="29" customFormat="1" ht="102">
      <c r="B60" s="26" t="str">
        <f>+TOC_General!M30</f>
        <v>Saneamiento físico legal de comunidades nativas</v>
      </c>
      <c r="C60" s="124" t="s">
        <v>1005</v>
      </c>
      <c r="D60" s="27" t="s">
        <v>243</v>
      </c>
      <c r="E60" s="53" t="s">
        <v>608</v>
      </c>
      <c r="F60" s="28">
        <f>25+15</f>
        <v>40</v>
      </c>
      <c r="G60" s="28">
        <v>10</v>
      </c>
      <c r="H60" s="60"/>
      <c r="I60" s="60"/>
      <c r="J60" s="60"/>
      <c r="K60" s="60"/>
      <c r="L60" s="60"/>
      <c r="M60" s="60"/>
      <c r="N60" s="60"/>
      <c r="O60" s="60"/>
      <c r="P60" s="60"/>
      <c r="Q60" s="60"/>
      <c r="R60" s="60">
        <v>3</v>
      </c>
      <c r="S60" s="28" t="s">
        <v>814</v>
      </c>
      <c r="T60" s="99" t="s">
        <v>1221</v>
      </c>
      <c r="U60" s="28" t="s">
        <v>816</v>
      </c>
      <c r="V60" s="28" t="s">
        <v>815</v>
      </c>
      <c r="W60" s="27"/>
      <c r="X60" s="27" t="s">
        <v>535</v>
      </c>
      <c r="Y60" s="27"/>
      <c r="Z60" s="124" t="s">
        <v>620</v>
      </c>
    </row>
    <row r="61" spans="2:26" s="29" customFormat="1" ht="148.5" customHeight="1">
      <c r="B61" s="26" t="str">
        <f>+TOC_General!M31</f>
        <v>Promoción para el manejo agropecuario y forestal</v>
      </c>
      <c r="C61" s="124" t="s">
        <v>1004</v>
      </c>
      <c r="D61" s="27" t="s">
        <v>263</v>
      </c>
      <c r="E61" s="53" t="s">
        <v>607</v>
      </c>
      <c r="F61" s="27">
        <v>73</v>
      </c>
      <c r="G61" s="27">
        <f>74+40</f>
        <v>114</v>
      </c>
      <c r="H61" s="61"/>
      <c r="I61" s="61"/>
      <c r="J61" s="61"/>
      <c r="K61" s="61"/>
      <c r="L61" s="61"/>
      <c r="M61" s="61"/>
      <c r="N61" s="61"/>
      <c r="O61" s="61"/>
      <c r="P61" s="61"/>
      <c r="Q61" s="61"/>
      <c r="R61" s="61">
        <v>3</v>
      </c>
      <c r="S61" s="28" t="s">
        <v>1224</v>
      </c>
      <c r="T61" s="28" t="s">
        <v>1211</v>
      </c>
      <c r="U61" s="28" t="s">
        <v>1225</v>
      </c>
      <c r="V61" s="28" t="s">
        <v>1226</v>
      </c>
      <c r="W61" s="27"/>
      <c r="X61" s="27" t="s">
        <v>535</v>
      </c>
      <c r="Y61" s="27"/>
      <c r="Z61" s="124" t="s">
        <v>886</v>
      </c>
    </row>
    <row r="62" spans="2:26" s="29" customFormat="1" ht="102">
      <c r="B62" s="26" t="str">
        <f>+TOC_General!M32</f>
        <v>Fortalecimiento de capacidades organizacionales</v>
      </c>
      <c r="C62" s="124" t="s">
        <v>1542</v>
      </c>
      <c r="D62" s="27" t="s">
        <v>246</v>
      </c>
      <c r="E62" s="50" t="s">
        <v>604</v>
      </c>
      <c r="F62" s="27">
        <v>73</v>
      </c>
      <c r="G62" s="27">
        <f>74+40</f>
        <v>114</v>
      </c>
      <c r="H62" s="61"/>
      <c r="I62" s="61"/>
      <c r="J62" s="61"/>
      <c r="K62" s="61"/>
      <c r="L62" s="61"/>
      <c r="M62" s="61"/>
      <c r="N62" s="61"/>
      <c r="O62" s="61"/>
      <c r="P62" s="61"/>
      <c r="Q62" s="61"/>
      <c r="R62" s="61">
        <v>2</v>
      </c>
      <c r="S62" s="28" t="s">
        <v>1227</v>
      </c>
      <c r="T62" s="61" t="s">
        <v>1236</v>
      </c>
      <c r="U62" s="28" t="s">
        <v>1228</v>
      </c>
      <c r="V62" s="28" t="s">
        <v>817</v>
      </c>
      <c r="W62" s="27"/>
      <c r="X62" s="27" t="s">
        <v>535</v>
      </c>
      <c r="Y62" s="27"/>
      <c r="Z62" s="124" t="s">
        <v>898</v>
      </c>
    </row>
    <row r="63" spans="2:26" s="29" customFormat="1" ht="76.5">
      <c r="B63" s="26" t="str">
        <f>+TOC_General!M33</f>
        <v>Incentivos Financieros (TDC, otros)</v>
      </c>
      <c r="C63" s="124" t="s">
        <v>1003</v>
      </c>
      <c r="D63" s="27" t="s">
        <v>250</v>
      </c>
      <c r="E63" s="54" t="s">
        <v>603</v>
      </c>
      <c r="F63" s="27">
        <v>50</v>
      </c>
      <c r="G63" s="27">
        <v>50</v>
      </c>
      <c r="H63" s="61"/>
      <c r="I63" s="61"/>
      <c r="J63" s="61"/>
      <c r="K63" s="61"/>
      <c r="L63" s="61"/>
      <c r="M63" s="61"/>
      <c r="N63" s="61"/>
      <c r="O63" s="61"/>
      <c r="P63" s="61"/>
      <c r="Q63" s="61"/>
      <c r="R63" s="61">
        <v>1</v>
      </c>
      <c r="S63" s="28" t="s">
        <v>1237</v>
      </c>
      <c r="T63" s="61" t="s">
        <v>1211</v>
      </c>
      <c r="U63" s="28" t="s">
        <v>1238</v>
      </c>
      <c r="V63" s="28" t="s">
        <v>818</v>
      </c>
      <c r="W63" s="27"/>
      <c r="X63" s="27" t="s">
        <v>535</v>
      </c>
      <c r="Y63" s="27"/>
      <c r="Z63" s="124" t="s">
        <v>888</v>
      </c>
    </row>
    <row r="64" spans="2:26" s="29" customFormat="1" ht="76.5">
      <c r="B64" s="26" t="str">
        <f>+TOC_General!M34</f>
        <v>Infraestructura comunitaria</v>
      </c>
      <c r="C64" s="122" t="s">
        <v>1541</v>
      </c>
      <c r="D64" s="27" t="s">
        <v>249</v>
      </c>
      <c r="E64" s="50" t="s">
        <v>605</v>
      </c>
      <c r="F64" s="27">
        <f>73*30</f>
        <v>2190</v>
      </c>
      <c r="G64" s="27">
        <f>(74+40)*30</f>
        <v>3420</v>
      </c>
      <c r="H64" s="61"/>
      <c r="I64" s="61"/>
      <c r="J64" s="61"/>
      <c r="K64" s="61"/>
      <c r="L64" s="61"/>
      <c r="M64" s="61"/>
      <c r="N64" s="61"/>
      <c r="O64" s="61"/>
      <c r="P64" s="61"/>
      <c r="Q64" s="61"/>
      <c r="R64" s="61">
        <v>2</v>
      </c>
      <c r="S64" s="28" t="s">
        <v>1230</v>
      </c>
      <c r="T64" s="61" t="s">
        <v>1211</v>
      </c>
      <c r="U64" s="28" t="s">
        <v>1229</v>
      </c>
      <c r="V64" s="28" t="s">
        <v>819</v>
      </c>
      <c r="W64" s="27"/>
      <c r="X64" s="27" t="s">
        <v>535</v>
      </c>
      <c r="Y64" s="27"/>
      <c r="Z64" s="124" t="s">
        <v>709</v>
      </c>
    </row>
    <row r="65" spans="1:27" s="29" customFormat="1" ht="140.25">
      <c r="B65" s="26" t="str">
        <f>+TOC_General!M35</f>
        <v>Implementación de servicios turísticos del Lago Chia Tipishca.</v>
      </c>
      <c r="C65" s="124" t="s">
        <v>687</v>
      </c>
      <c r="D65" s="27" t="s">
        <v>308</v>
      </c>
      <c r="E65" s="50" t="s">
        <v>607</v>
      </c>
      <c r="F65" s="27">
        <v>1</v>
      </c>
      <c r="G65" s="27">
        <v>0</v>
      </c>
      <c r="H65" s="61"/>
      <c r="I65" s="61"/>
      <c r="J65" s="61"/>
      <c r="K65" s="61"/>
      <c r="L65" s="61"/>
      <c r="M65" s="61"/>
      <c r="N65" s="61"/>
      <c r="O65" s="61"/>
      <c r="P65" s="61"/>
      <c r="Q65" s="61"/>
      <c r="R65" s="61">
        <v>2</v>
      </c>
      <c r="S65" s="61" t="s">
        <v>1239</v>
      </c>
      <c r="T65" s="61" t="s">
        <v>1211</v>
      </c>
      <c r="U65" s="61" t="s">
        <v>1231</v>
      </c>
      <c r="V65" s="28" t="s">
        <v>817</v>
      </c>
      <c r="W65" s="27"/>
      <c r="X65" s="27" t="s">
        <v>535</v>
      </c>
      <c r="Y65" s="27"/>
      <c r="Z65" s="124" t="s">
        <v>899</v>
      </c>
    </row>
    <row r="66" spans="1:27" s="29" customFormat="1" ht="76.5">
      <c r="B66" s="91" t="str">
        <f>+TOC_General!M36</f>
        <v>Promoción de artesanías de mujeres Shipibas y Cocamas</v>
      </c>
      <c r="C66" s="48" t="s">
        <v>685</v>
      </c>
      <c r="D66" s="49" t="s">
        <v>686</v>
      </c>
      <c r="E66" s="81" t="s">
        <v>607</v>
      </c>
      <c r="F66" s="49">
        <v>30</v>
      </c>
      <c r="G66" s="49">
        <v>60</v>
      </c>
      <c r="H66" s="49"/>
      <c r="I66" s="49"/>
      <c r="J66" s="49"/>
      <c r="K66" s="49"/>
      <c r="L66" s="49"/>
      <c r="M66" s="49"/>
      <c r="N66" s="49"/>
      <c r="O66" s="49"/>
      <c r="P66" s="49"/>
      <c r="Q66" s="49"/>
      <c r="R66" s="49">
        <v>3</v>
      </c>
      <c r="S66" s="49" t="s">
        <v>1232</v>
      </c>
      <c r="T66" s="49" t="s">
        <v>1233</v>
      </c>
      <c r="U66" s="49" t="s">
        <v>1234</v>
      </c>
      <c r="V66" s="28" t="s">
        <v>1235</v>
      </c>
      <c r="W66" s="49"/>
      <c r="X66" s="49" t="s">
        <v>535</v>
      </c>
      <c r="Y66" s="44"/>
      <c r="Z66" s="126" t="s">
        <v>900</v>
      </c>
    </row>
    <row r="67" spans="1:27" s="86" customFormat="1" ht="20.25" customHeight="1">
      <c r="B67" s="200" t="s">
        <v>206</v>
      </c>
      <c r="C67" s="200"/>
      <c r="D67" s="178" t="str">
        <f>+TOC_General!M26</f>
        <v>Concesiones de Ecoturismo</v>
      </c>
      <c r="E67" s="178"/>
      <c r="F67" s="178"/>
      <c r="G67" s="178"/>
      <c r="H67" s="178"/>
      <c r="I67" s="178"/>
      <c r="J67" s="178"/>
      <c r="K67" s="178"/>
      <c r="L67" s="178"/>
      <c r="M67" s="178"/>
      <c r="N67" s="178"/>
      <c r="O67" s="178"/>
      <c r="P67" s="178"/>
      <c r="Q67" s="178"/>
      <c r="R67" s="178"/>
      <c r="S67" s="178"/>
      <c r="T67" s="178"/>
      <c r="U67" s="178"/>
      <c r="V67" s="178"/>
      <c r="W67" s="178"/>
      <c r="X67" s="178"/>
      <c r="Y67" s="178"/>
      <c r="Z67" s="178"/>
    </row>
    <row r="68" spans="1:27" s="29" customFormat="1" ht="18" customHeight="1">
      <c r="B68" s="199" t="s">
        <v>261</v>
      </c>
      <c r="C68" s="176"/>
      <c r="D68" s="188" t="s">
        <v>670</v>
      </c>
      <c r="E68" s="189"/>
      <c r="F68" s="189"/>
      <c r="G68" s="189"/>
      <c r="H68" s="189"/>
      <c r="I68" s="189"/>
      <c r="J68" s="189"/>
      <c r="K68" s="189"/>
      <c r="L68" s="189"/>
      <c r="M68" s="189"/>
      <c r="N68" s="189"/>
      <c r="O68" s="189"/>
      <c r="P68" s="189"/>
      <c r="Q68" s="189"/>
      <c r="R68" s="189"/>
      <c r="S68" s="189"/>
      <c r="T68" s="189"/>
      <c r="U68" s="189"/>
      <c r="V68" s="189"/>
      <c r="W68" s="189"/>
      <c r="X68" s="189"/>
      <c r="Y68" s="189"/>
      <c r="Z68" s="190"/>
    </row>
    <row r="69" spans="1:27" s="29" customFormat="1" ht="12.75" customHeight="1">
      <c r="B69" s="162" t="s">
        <v>207</v>
      </c>
      <c r="C69" s="163"/>
      <c r="D69" s="191" t="s">
        <v>375</v>
      </c>
      <c r="E69" s="167"/>
      <c r="F69" s="167"/>
      <c r="G69" s="167"/>
      <c r="H69" s="167"/>
      <c r="I69" s="167"/>
      <c r="J69" s="167"/>
      <c r="K69" s="167"/>
      <c r="L69" s="167"/>
      <c r="M69" s="167"/>
      <c r="N69" s="167"/>
      <c r="O69" s="167"/>
      <c r="P69" s="167"/>
      <c r="Q69" s="167"/>
      <c r="R69" s="167"/>
      <c r="S69" s="167"/>
      <c r="T69" s="167"/>
      <c r="U69" s="167"/>
      <c r="V69" s="167"/>
      <c r="W69" s="167"/>
      <c r="X69" s="167"/>
      <c r="Y69" s="167"/>
      <c r="Z69" s="192"/>
    </row>
    <row r="70" spans="1:27" s="29" customFormat="1" ht="17.25" customHeight="1">
      <c r="B70" s="162" t="s">
        <v>208</v>
      </c>
      <c r="C70" s="163"/>
      <c r="D70" s="191" t="s">
        <v>376</v>
      </c>
      <c r="E70" s="167"/>
      <c r="F70" s="167"/>
      <c r="G70" s="167"/>
      <c r="H70" s="167"/>
      <c r="I70" s="167"/>
      <c r="J70" s="167"/>
      <c r="K70" s="167"/>
      <c r="L70" s="167"/>
      <c r="M70" s="167"/>
      <c r="N70" s="167"/>
      <c r="O70" s="167"/>
      <c r="P70" s="167"/>
      <c r="Q70" s="167"/>
      <c r="R70" s="167"/>
      <c r="S70" s="167"/>
      <c r="T70" s="167"/>
      <c r="U70" s="167"/>
      <c r="V70" s="167"/>
      <c r="W70" s="167"/>
      <c r="X70" s="167"/>
      <c r="Y70" s="167"/>
      <c r="Z70" s="192"/>
    </row>
    <row r="71" spans="1:27" s="29" customFormat="1" ht="21" customHeight="1">
      <c r="B71" s="162" t="s">
        <v>209</v>
      </c>
      <c r="C71" s="163"/>
      <c r="D71" s="191" t="s">
        <v>1471</v>
      </c>
      <c r="E71" s="167"/>
      <c r="F71" s="167"/>
      <c r="G71" s="167"/>
      <c r="H71" s="167"/>
      <c r="I71" s="167"/>
      <c r="J71" s="167"/>
      <c r="K71" s="167"/>
      <c r="L71" s="167"/>
      <c r="M71" s="167"/>
      <c r="N71" s="167"/>
      <c r="O71" s="167"/>
      <c r="P71" s="167"/>
      <c r="Q71" s="167"/>
      <c r="R71" s="167"/>
      <c r="S71" s="167"/>
      <c r="T71" s="167"/>
      <c r="U71" s="167"/>
      <c r="V71" s="167"/>
      <c r="W71" s="167"/>
      <c r="X71" s="167"/>
      <c r="Y71" s="167"/>
      <c r="Z71" s="192"/>
    </row>
    <row r="72" spans="1:27" s="29" customFormat="1" ht="35.25" customHeight="1">
      <c r="B72" s="157" t="s">
        <v>210</v>
      </c>
      <c r="C72" s="158"/>
      <c r="D72" s="196" t="s">
        <v>540</v>
      </c>
      <c r="E72" s="153"/>
      <c r="F72" s="153"/>
      <c r="G72" s="153"/>
      <c r="H72" s="153"/>
      <c r="I72" s="153"/>
      <c r="J72" s="153"/>
      <c r="K72" s="153"/>
      <c r="L72" s="153"/>
      <c r="M72" s="153"/>
      <c r="N72" s="153"/>
      <c r="O72" s="153"/>
      <c r="P72" s="153"/>
      <c r="Q72" s="153"/>
      <c r="R72" s="153"/>
      <c r="S72" s="153"/>
      <c r="T72" s="153"/>
      <c r="U72" s="153"/>
      <c r="V72" s="153"/>
      <c r="W72" s="153"/>
      <c r="X72" s="153"/>
      <c r="Y72" s="153"/>
      <c r="Z72" s="197"/>
    </row>
    <row r="73" spans="1:27" s="29" customFormat="1" ht="19.5" customHeight="1">
      <c r="A73" s="67"/>
      <c r="B73" s="155" t="s">
        <v>211</v>
      </c>
      <c r="C73" s="155" t="s">
        <v>212</v>
      </c>
      <c r="D73" s="155" t="s">
        <v>213</v>
      </c>
      <c r="E73" s="155" t="s">
        <v>485</v>
      </c>
      <c r="F73" s="155" t="s">
        <v>214</v>
      </c>
      <c r="G73" s="155" t="s">
        <v>215</v>
      </c>
      <c r="H73" s="231" t="s">
        <v>719</v>
      </c>
      <c r="I73" s="231" t="s">
        <v>720</v>
      </c>
      <c r="J73" s="231" t="s">
        <v>721</v>
      </c>
      <c r="K73" s="231" t="s">
        <v>722</v>
      </c>
      <c r="L73" s="231"/>
      <c r="M73" s="231" t="s">
        <v>723</v>
      </c>
      <c r="N73" s="231"/>
      <c r="O73" s="231"/>
      <c r="P73" s="231"/>
      <c r="Q73" s="231"/>
      <c r="R73" s="232" t="s">
        <v>731</v>
      </c>
      <c r="S73" s="232" t="s">
        <v>732</v>
      </c>
      <c r="T73" s="232" t="s">
        <v>733</v>
      </c>
      <c r="U73" s="232" t="s">
        <v>734</v>
      </c>
      <c r="V73" s="232"/>
      <c r="W73" s="155" t="s">
        <v>216</v>
      </c>
      <c r="X73" s="155"/>
      <c r="Y73" s="155"/>
      <c r="Z73" s="155"/>
      <c r="AA73" s="67"/>
    </row>
    <row r="74" spans="1:27" s="29" customFormat="1" ht="87.75" customHeight="1">
      <c r="A74" s="67"/>
      <c r="B74" s="155"/>
      <c r="C74" s="155"/>
      <c r="D74" s="155"/>
      <c r="E74" s="155"/>
      <c r="F74" s="155"/>
      <c r="G74" s="155"/>
      <c r="H74" s="231"/>
      <c r="I74" s="231"/>
      <c r="J74" s="231"/>
      <c r="K74" s="130" t="s">
        <v>724</v>
      </c>
      <c r="L74" s="130" t="s">
        <v>725</v>
      </c>
      <c r="M74" s="130" t="s">
        <v>726</v>
      </c>
      <c r="N74" s="130" t="s">
        <v>727</v>
      </c>
      <c r="O74" s="130" t="s">
        <v>728</v>
      </c>
      <c r="P74" s="130" t="s">
        <v>729</v>
      </c>
      <c r="Q74" s="130" t="s">
        <v>730</v>
      </c>
      <c r="R74" s="232"/>
      <c r="S74" s="232"/>
      <c r="T74" s="232"/>
      <c r="U74" s="129" t="s">
        <v>735</v>
      </c>
      <c r="V74" s="129" t="s">
        <v>736</v>
      </c>
      <c r="W74" s="120" t="s">
        <v>217</v>
      </c>
      <c r="X74" s="120" t="s">
        <v>218</v>
      </c>
      <c r="Y74" s="120" t="s">
        <v>219</v>
      </c>
      <c r="Z74" s="120" t="s">
        <v>220</v>
      </c>
      <c r="AA74" s="67"/>
    </row>
    <row r="75" spans="1:27" s="29" customFormat="1" ht="76.5">
      <c r="B75" s="26" t="str">
        <f>+TOC_General!M27</f>
        <v>Asistencia técnica para las concesiones de ecoturismo</v>
      </c>
      <c r="C75" s="124" t="s">
        <v>597</v>
      </c>
      <c r="D75" s="27" t="s">
        <v>264</v>
      </c>
      <c r="E75" s="50" t="s">
        <v>607</v>
      </c>
      <c r="F75" s="27">
        <v>2</v>
      </c>
      <c r="G75" s="27">
        <v>2</v>
      </c>
      <c r="H75" s="61"/>
      <c r="I75" s="61"/>
      <c r="J75" s="61"/>
      <c r="K75" s="61"/>
      <c r="L75" s="61"/>
      <c r="M75" s="61"/>
      <c r="N75" s="61"/>
      <c r="O75" s="61"/>
      <c r="P75" s="61"/>
      <c r="Q75" s="61"/>
      <c r="R75" s="61">
        <v>2</v>
      </c>
      <c r="S75" s="99" t="s">
        <v>823</v>
      </c>
      <c r="T75" s="99" t="s">
        <v>825</v>
      </c>
      <c r="U75" s="99" t="s">
        <v>1240</v>
      </c>
      <c r="V75" s="99" t="s">
        <v>826</v>
      </c>
      <c r="W75" s="27"/>
      <c r="X75" s="27"/>
      <c r="Y75" s="27" t="s">
        <v>535</v>
      </c>
      <c r="Z75" s="122" t="s">
        <v>1048</v>
      </c>
    </row>
    <row r="76" spans="1:27" s="37" customFormat="1" ht="89.25">
      <c r="B76" s="26" t="str">
        <f>+TOC_General!M28</f>
        <v>Articulación con mercado y promoción de destinos turísticos</v>
      </c>
      <c r="C76" s="122" t="s">
        <v>268</v>
      </c>
      <c r="D76" s="33" t="s">
        <v>266</v>
      </c>
      <c r="E76" s="50" t="s">
        <v>607</v>
      </c>
      <c r="F76" s="33">
        <v>2</v>
      </c>
      <c r="G76" s="33">
        <v>2</v>
      </c>
      <c r="H76" s="62"/>
      <c r="I76" s="62"/>
      <c r="J76" s="62"/>
      <c r="K76" s="62"/>
      <c r="L76" s="62"/>
      <c r="M76" s="62"/>
      <c r="N76" s="62"/>
      <c r="O76" s="62"/>
      <c r="P76" s="62"/>
      <c r="Q76" s="62"/>
      <c r="R76" s="62">
        <v>2</v>
      </c>
      <c r="S76" s="99" t="s">
        <v>824</v>
      </c>
      <c r="T76" s="99" t="s">
        <v>943</v>
      </c>
      <c r="U76" s="99" t="s">
        <v>1240</v>
      </c>
      <c r="V76" s="99" t="s">
        <v>1442</v>
      </c>
      <c r="W76" s="33"/>
      <c r="X76" s="33" t="s">
        <v>535</v>
      </c>
      <c r="Y76" s="33"/>
      <c r="Z76" s="122" t="s">
        <v>1048</v>
      </c>
    </row>
    <row r="77" spans="1:27" s="29" customFormat="1" ht="15" customHeight="1">
      <c r="B77" s="162" t="s">
        <v>206</v>
      </c>
      <c r="C77" s="163"/>
      <c r="D77" s="149" t="str">
        <f>+TOC_General!K27</f>
        <v>Concesiones de Conservación</v>
      </c>
      <c r="E77" s="150"/>
      <c r="F77" s="150"/>
      <c r="G77" s="150"/>
      <c r="H77" s="150"/>
      <c r="I77" s="150"/>
      <c r="J77" s="150"/>
      <c r="K77" s="150"/>
      <c r="L77" s="150"/>
      <c r="M77" s="150"/>
      <c r="N77" s="150"/>
      <c r="O77" s="150"/>
      <c r="P77" s="150"/>
      <c r="Q77" s="150"/>
      <c r="R77" s="150"/>
      <c r="S77" s="150"/>
      <c r="T77" s="150"/>
      <c r="U77" s="150"/>
      <c r="V77" s="150"/>
      <c r="W77" s="150"/>
      <c r="X77" s="150"/>
      <c r="Y77" s="150"/>
      <c r="Z77" s="151"/>
    </row>
    <row r="78" spans="1:27" s="29" customFormat="1" ht="14.25" customHeight="1">
      <c r="B78" s="162" t="s">
        <v>261</v>
      </c>
      <c r="C78" s="163"/>
      <c r="D78" s="191" t="s">
        <v>528</v>
      </c>
      <c r="E78" s="167"/>
      <c r="F78" s="167"/>
      <c r="G78" s="167"/>
      <c r="H78" s="167"/>
      <c r="I78" s="167"/>
      <c r="J78" s="167"/>
      <c r="K78" s="167"/>
      <c r="L78" s="167"/>
      <c r="M78" s="167"/>
      <c r="N78" s="167"/>
      <c r="O78" s="167"/>
      <c r="P78" s="167"/>
      <c r="Q78" s="167"/>
      <c r="R78" s="167"/>
      <c r="S78" s="167"/>
      <c r="T78" s="167"/>
      <c r="U78" s="167"/>
      <c r="V78" s="167"/>
      <c r="W78" s="167"/>
      <c r="X78" s="167"/>
      <c r="Y78" s="167"/>
      <c r="Z78" s="192"/>
    </row>
    <row r="79" spans="1:27" s="29" customFormat="1" ht="14.25" customHeight="1">
      <c r="B79" s="162" t="s">
        <v>207</v>
      </c>
      <c r="C79" s="163"/>
      <c r="D79" s="191" t="s">
        <v>375</v>
      </c>
      <c r="E79" s="167"/>
      <c r="F79" s="167"/>
      <c r="G79" s="167"/>
      <c r="H79" s="167"/>
      <c r="I79" s="167"/>
      <c r="J79" s="167"/>
      <c r="K79" s="167"/>
      <c r="L79" s="167"/>
      <c r="M79" s="167"/>
      <c r="N79" s="167"/>
      <c r="O79" s="167"/>
      <c r="P79" s="167"/>
      <c r="Q79" s="167"/>
      <c r="R79" s="167"/>
      <c r="S79" s="167"/>
      <c r="T79" s="167"/>
      <c r="U79" s="167"/>
      <c r="V79" s="167"/>
      <c r="W79" s="167"/>
      <c r="X79" s="167"/>
      <c r="Y79" s="167"/>
      <c r="Z79" s="192"/>
    </row>
    <row r="80" spans="1:27" s="29" customFormat="1" ht="18.75" customHeight="1">
      <c r="B80" s="162" t="s">
        <v>208</v>
      </c>
      <c r="C80" s="163"/>
      <c r="D80" s="191" t="s">
        <v>376</v>
      </c>
      <c r="E80" s="167"/>
      <c r="F80" s="167"/>
      <c r="G80" s="167"/>
      <c r="H80" s="167"/>
      <c r="I80" s="167"/>
      <c r="J80" s="167"/>
      <c r="K80" s="167"/>
      <c r="L80" s="167"/>
      <c r="M80" s="167"/>
      <c r="N80" s="167"/>
      <c r="O80" s="167"/>
      <c r="P80" s="167"/>
      <c r="Q80" s="167"/>
      <c r="R80" s="167"/>
      <c r="S80" s="167"/>
      <c r="T80" s="167"/>
      <c r="U80" s="167"/>
      <c r="V80" s="167"/>
      <c r="W80" s="167"/>
      <c r="X80" s="167"/>
      <c r="Y80" s="167"/>
      <c r="Z80" s="192"/>
    </row>
    <row r="81" spans="2:26" s="29" customFormat="1" ht="20.25" customHeight="1">
      <c r="B81" s="162" t="s">
        <v>209</v>
      </c>
      <c r="C81" s="163"/>
      <c r="D81" s="191" t="s">
        <v>1471</v>
      </c>
      <c r="E81" s="167"/>
      <c r="F81" s="167"/>
      <c r="G81" s="167"/>
      <c r="H81" s="167"/>
      <c r="I81" s="167"/>
      <c r="J81" s="167"/>
      <c r="K81" s="167"/>
      <c r="L81" s="167"/>
      <c r="M81" s="167"/>
      <c r="N81" s="167"/>
      <c r="O81" s="167"/>
      <c r="P81" s="167"/>
      <c r="Q81" s="167"/>
      <c r="R81" s="167"/>
      <c r="S81" s="167"/>
      <c r="T81" s="167"/>
      <c r="U81" s="167"/>
      <c r="V81" s="167"/>
      <c r="W81" s="167"/>
      <c r="X81" s="167"/>
      <c r="Y81" s="167"/>
      <c r="Z81" s="192"/>
    </row>
    <row r="82" spans="2:26" s="29" customFormat="1" ht="33.75" customHeight="1">
      <c r="B82" s="157" t="s">
        <v>210</v>
      </c>
      <c r="C82" s="158"/>
      <c r="D82" s="196" t="s">
        <v>540</v>
      </c>
      <c r="E82" s="153"/>
      <c r="F82" s="153"/>
      <c r="G82" s="153"/>
      <c r="H82" s="153"/>
      <c r="I82" s="153"/>
      <c r="J82" s="153"/>
      <c r="K82" s="153"/>
      <c r="L82" s="153"/>
      <c r="M82" s="153"/>
      <c r="N82" s="153"/>
      <c r="O82" s="153"/>
      <c r="P82" s="153"/>
      <c r="Q82" s="153"/>
      <c r="R82" s="153"/>
      <c r="S82" s="153"/>
      <c r="T82" s="153"/>
      <c r="U82" s="153"/>
      <c r="V82" s="153"/>
      <c r="W82" s="153"/>
      <c r="X82" s="153"/>
      <c r="Y82" s="153"/>
      <c r="Z82" s="197"/>
    </row>
    <row r="83" spans="2:26" s="67" customFormat="1" ht="22.5" customHeight="1">
      <c r="B83" s="155" t="s">
        <v>211</v>
      </c>
      <c r="C83" s="155" t="s">
        <v>212</v>
      </c>
      <c r="D83" s="155" t="s">
        <v>213</v>
      </c>
      <c r="E83" s="155" t="s">
        <v>485</v>
      </c>
      <c r="F83" s="155" t="s">
        <v>214</v>
      </c>
      <c r="G83" s="155" t="s">
        <v>215</v>
      </c>
      <c r="H83" s="231" t="s">
        <v>719</v>
      </c>
      <c r="I83" s="231" t="s">
        <v>720</v>
      </c>
      <c r="J83" s="231" t="s">
        <v>721</v>
      </c>
      <c r="K83" s="231" t="s">
        <v>722</v>
      </c>
      <c r="L83" s="231"/>
      <c r="M83" s="231" t="s">
        <v>723</v>
      </c>
      <c r="N83" s="231"/>
      <c r="O83" s="231"/>
      <c r="P83" s="231"/>
      <c r="Q83" s="231"/>
      <c r="R83" s="232" t="s">
        <v>731</v>
      </c>
      <c r="S83" s="232" t="s">
        <v>732</v>
      </c>
      <c r="T83" s="232" t="s">
        <v>733</v>
      </c>
      <c r="U83" s="232" t="s">
        <v>734</v>
      </c>
      <c r="V83" s="232"/>
      <c r="W83" s="155" t="s">
        <v>216</v>
      </c>
      <c r="X83" s="155"/>
      <c r="Y83" s="155"/>
      <c r="Z83" s="155"/>
    </row>
    <row r="84" spans="2:26" s="67" customFormat="1" ht="89.25" customHeight="1">
      <c r="B84" s="155"/>
      <c r="C84" s="155"/>
      <c r="D84" s="155"/>
      <c r="E84" s="155"/>
      <c r="F84" s="155"/>
      <c r="G84" s="155"/>
      <c r="H84" s="231"/>
      <c r="I84" s="231"/>
      <c r="J84" s="231"/>
      <c r="K84" s="130" t="s">
        <v>724</v>
      </c>
      <c r="L84" s="130" t="s">
        <v>725</v>
      </c>
      <c r="M84" s="130" t="s">
        <v>726</v>
      </c>
      <c r="N84" s="130" t="s">
        <v>727</v>
      </c>
      <c r="O84" s="130" t="s">
        <v>728</v>
      </c>
      <c r="P84" s="130" t="s">
        <v>729</v>
      </c>
      <c r="Q84" s="130" t="s">
        <v>730</v>
      </c>
      <c r="R84" s="232"/>
      <c r="S84" s="232"/>
      <c r="T84" s="232"/>
      <c r="U84" s="129" t="s">
        <v>735</v>
      </c>
      <c r="V84" s="129" t="s">
        <v>736</v>
      </c>
      <c r="W84" s="120" t="s">
        <v>217</v>
      </c>
      <c r="X84" s="120" t="s">
        <v>218</v>
      </c>
      <c r="Y84" s="120" t="s">
        <v>219</v>
      </c>
      <c r="Z84" s="120" t="s">
        <v>220</v>
      </c>
    </row>
    <row r="85" spans="2:26" s="29" customFormat="1" ht="102">
      <c r="B85" s="26" t="str">
        <f>+TOC_General!K28</f>
        <v>Reconocimiento, asociatividad y fortalecimiento de custodios forestales para el control y vigilancia</v>
      </c>
      <c r="C85" s="124" t="s">
        <v>1002</v>
      </c>
      <c r="D85" s="27" t="s">
        <v>258</v>
      </c>
      <c r="E85" s="53" t="s">
        <v>602</v>
      </c>
      <c r="F85" s="27">
        <v>10</v>
      </c>
      <c r="G85" s="27">
        <v>30</v>
      </c>
      <c r="H85" s="61"/>
      <c r="I85" s="61"/>
      <c r="J85" s="61"/>
      <c r="K85" s="61"/>
      <c r="L85" s="61"/>
      <c r="M85" s="61"/>
      <c r="N85" s="61"/>
      <c r="O85" s="61"/>
      <c r="P85" s="61"/>
      <c r="Q85" s="61"/>
      <c r="R85" s="61">
        <v>3</v>
      </c>
      <c r="S85" s="61" t="s">
        <v>1158</v>
      </c>
      <c r="T85" s="61" t="s">
        <v>1159</v>
      </c>
      <c r="U85" s="61" t="s">
        <v>1157</v>
      </c>
      <c r="V85" s="61" t="s">
        <v>1161</v>
      </c>
      <c r="W85" s="124"/>
      <c r="X85" s="124"/>
      <c r="Y85" s="27" t="s">
        <v>535</v>
      </c>
      <c r="Z85" s="59" t="s">
        <v>715</v>
      </c>
    </row>
    <row r="86" spans="2:26" s="37" customFormat="1" ht="51">
      <c r="B86" s="26" t="str">
        <f>+TOC_General!K29</f>
        <v>Incentivos financieros para promoción de conservación</v>
      </c>
      <c r="C86" s="122" t="s">
        <v>678</v>
      </c>
      <c r="D86" s="33" t="s">
        <v>458</v>
      </c>
      <c r="E86" s="50" t="s">
        <v>603</v>
      </c>
      <c r="F86" s="33">
        <v>4</v>
      </c>
      <c r="G86" s="33">
        <v>4</v>
      </c>
      <c r="H86" s="62"/>
      <c r="I86" s="62"/>
      <c r="J86" s="62"/>
      <c r="K86" s="62"/>
      <c r="L86" s="62"/>
      <c r="M86" s="62"/>
      <c r="N86" s="62"/>
      <c r="O86" s="62"/>
      <c r="P86" s="62"/>
      <c r="Q86" s="62"/>
      <c r="R86" s="62">
        <v>2</v>
      </c>
      <c r="S86" s="62" t="s">
        <v>1160</v>
      </c>
      <c r="T86" s="62" t="s">
        <v>943</v>
      </c>
      <c r="U86" s="62" t="s">
        <v>1162</v>
      </c>
      <c r="V86" s="62" t="s">
        <v>943</v>
      </c>
      <c r="W86" s="122"/>
      <c r="X86" s="122"/>
      <c r="Y86" s="33" t="s">
        <v>535</v>
      </c>
      <c r="Z86" s="90"/>
    </row>
    <row r="87" spans="2:26" s="29" customFormat="1" ht="15" customHeight="1">
      <c r="B87" s="162" t="s">
        <v>206</v>
      </c>
      <c r="C87" s="163"/>
      <c r="D87" s="149" t="str">
        <f>+TOC_General!K30</f>
        <v>Concesiones Forestales Maderables</v>
      </c>
      <c r="E87" s="150"/>
      <c r="F87" s="150"/>
      <c r="G87" s="150"/>
      <c r="H87" s="150"/>
      <c r="I87" s="150"/>
      <c r="J87" s="150"/>
      <c r="K87" s="150"/>
      <c r="L87" s="150"/>
      <c r="M87" s="150"/>
      <c r="N87" s="150"/>
      <c r="O87" s="150"/>
      <c r="P87" s="150"/>
      <c r="Q87" s="150"/>
      <c r="R87" s="150"/>
      <c r="S87" s="150"/>
      <c r="T87" s="150"/>
      <c r="U87" s="150"/>
      <c r="V87" s="150"/>
      <c r="W87" s="150"/>
      <c r="X87" s="150"/>
      <c r="Y87" s="150"/>
      <c r="Z87" s="151"/>
    </row>
    <row r="88" spans="2:26" s="29" customFormat="1" ht="14.25" customHeight="1">
      <c r="B88" s="162" t="s">
        <v>261</v>
      </c>
      <c r="C88" s="163"/>
      <c r="D88" s="191" t="s">
        <v>1518</v>
      </c>
      <c r="E88" s="167"/>
      <c r="F88" s="167"/>
      <c r="G88" s="167"/>
      <c r="H88" s="167"/>
      <c r="I88" s="167"/>
      <c r="J88" s="167"/>
      <c r="K88" s="167"/>
      <c r="L88" s="167"/>
      <c r="M88" s="167"/>
      <c r="N88" s="167"/>
      <c r="O88" s="167"/>
      <c r="P88" s="167"/>
      <c r="Q88" s="167"/>
      <c r="R88" s="167"/>
      <c r="S88" s="167"/>
      <c r="T88" s="167"/>
      <c r="U88" s="167"/>
      <c r="V88" s="167"/>
      <c r="W88" s="167"/>
      <c r="X88" s="167"/>
      <c r="Y88" s="167"/>
      <c r="Z88" s="192"/>
    </row>
    <row r="89" spans="2:26" s="29" customFormat="1" ht="14.25" customHeight="1">
      <c r="B89" s="162" t="s">
        <v>207</v>
      </c>
      <c r="C89" s="163"/>
      <c r="D89" s="191" t="s">
        <v>375</v>
      </c>
      <c r="E89" s="167"/>
      <c r="F89" s="167"/>
      <c r="G89" s="167"/>
      <c r="H89" s="167"/>
      <c r="I89" s="167"/>
      <c r="J89" s="167"/>
      <c r="K89" s="167"/>
      <c r="L89" s="167"/>
      <c r="M89" s="167"/>
      <c r="N89" s="167"/>
      <c r="O89" s="167"/>
      <c r="P89" s="167"/>
      <c r="Q89" s="167"/>
      <c r="R89" s="167"/>
      <c r="S89" s="167"/>
      <c r="T89" s="167"/>
      <c r="U89" s="167"/>
      <c r="V89" s="167"/>
      <c r="W89" s="167"/>
      <c r="X89" s="167"/>
      <c r="Y89" s="167"/>
      <c r="Z89" s="192"/>
    </row>
    <row r="90" spans="2:26" s="29" customFormat="1" ht="14.25" customHeight="1">
      <c r="B90" s="162" t="s">
        <v>208</v>
      </c>
      <c r="C90" s="163"/>
      <c r="D90" s="191" t="s">
        <v>376</v>
      </c>
      <c r="E90" s="167"/>
      <c r="F90" s="167"/>
      <c r="G90" s="167"/>
      <c r="H90" s="167"/>
      <c r="I90" s="167"/>
      <c r="J90" s="167"/>
      <c r="K90" s="167"/>
      <c r="L90" s="167"/>
      <c r="M90" s="167"/>
      <c r="N90" s="167"/>
      <c r="O90" s="167"/>
      <c r="P90" s="167"/>
      <c r="Q90" s="167"/>
      <c r="R90" s="167"/>
      <c r="S90" s="167"/>
      <c r="T90" s="167"/>
      <c r="U90" s="167"/>
      <c r="V90" s="167"/>
      <c r="W90" s="167"/>
      <c r="X90" s="167"/>
      <c r="Y90" s="167"/>
      <c r="Z90" s="192"/>
    </row>
    <row r="91" spans="2:26" s="29" customFormat="1" ht="24" customHeight="1">
      <c r="B91" s="162" t="s">
        <v>209</v>
      </c>
      <c r="C91" s="163"/>
      <c r="D91" s="191" t="s">
        <v>1471</v>
      </c>
      <c r="E91" s="167"/>
      <c r="F91" s="167"/>
      <c r="G91" s="167"/>
      <c r="H91" s="167"/>
      <c r="I91" s="167"/>
      <c r="J91" s="167"/>
      <c r="K91" s="167"/>
      <c r="L91" s="167"/>
      <c r="M91" s="167"/>
      <c r="N91" s="167"/>
      <c r="O91" s="167"/>
      <c r="P91" s="167"/>
      <c r="Q91" s="167"/>
      <c r="R91" s="167"/>
      <c r="S91" s="167"/>
      <c r="T91" s="167"/>
      <c r="U91" s="167"/>
      <c r="V91" s="167"/>
      <c r="W91" s="167"/>
      <c r="X91" s="167"/>
      <c r="Y91" s="167"/>
      <c r="Z91" s="192"/>
    </row>
    <row r="92" spans="2:26" s="29" customFormat="1" ht="18" customHeight="1">
      <c r="B92" s="157" t="s">
        <v>210</v>
      </c>
      <c r="C92" s="158"/>
      <c r="D92" s="196" t="s">
        <v>368</v>
      </c>
      <c r="E92" s="153"/>
      <c r="F92" s="153"/>
      <c r="G92" s="153"/>
      <c r="H92" s="153"/>
      <c r="I92" s="153"/>
      <c r="J92" s="153"/>
      <c r="K92" s="153"/>
      <c r="L92" s="153"/>
      <c r="M92" s="153"/>
      <c r="N92" s="153"/>
      <c r="O92" s="153"/>
      <c r="P92" s="153"/>
      <c r="Q92" s="153"/>
      <c r="R92" s="153"/>
      <c r="S92" s="153"/>
      <c r="T92" s="153"/>
      <c r="U92" s="153"/>
      <c r="V92" s="153"/>
      <c r="W92" s="153"/>
      <c r="X92" s="153"/>
      <c r="Y92" s="153"/>
      <c r="Z92" s="197"/>
    </row>
    <row r="93" spans="2:26" s="67" customFormat="1" ht="21.75" customHeight="1">
      <c r="B93" s="155" t="s">
        <v>211</v>
      </c>
      <c r="C93" s="155" t="s">
        <v>212</v>
      </c>
      <c r="D93" s="155" t="s">
        <v>213</v>
      </c>
      <c r="E93" s="155" t="s">
        <v>485</v>
      </c>
      <c r="F93" s="155" t="s">
        <v>214</v>
      </c>
      <c r="G93" s="155" t="s">
        <v>215</v>
      </c>
      <c r="H93" s="231" t="s">
        <v>719</v>
      </c>
      <c r="I93" s="231" t="s">
        <v>720</v>
      </c>
      <c r="J93" s="231" t="s">
        <v>721</v>
      </c>
      <c r="K93" s="231" t="s">
        <v>722</v>
      </c>
      <c r="L93" s="231"/>
      <c r="M93" s="231" t="s">
        <v>723</v>
      </c>
      <c r="N93" s="231"/>
      <c r="O93" s="231"/>
      <c r="P93" s="231"/>
      <c r="Q93" s="231"/>
      <c r="R93" s="232" t="s">
        <v>731</v>
      </c>
      <c r="S93" s="232" t="s">
        <v>732</v>
      </c>
      <c r="T93" s="232" t="s">
        <v>733</v>
      </c>
      <c r="U93" s="232" t="s">
        <v>734</v>
      </c>
      <c r="V93" s="232"/>
      <c r="W93" s="155" t="s">
        <v>216</v>
      </c>
      <c r="X93" s="155"/>
      <c r="Y93" s="155"/>
      <c r="Z93" s="155"/>
    </row>
    <row r="94" spans="2:26" s="67" customFormat="1" ht="99" customHeight="1">
      <c r="B94" s="155"/>
      <c r="C94" s="155"/>
      <c r="D94" s="155"/>
      <c r="E94" s="155"/>
      <c r="F94" s="155"/>
      <c r="G94" s="155"/>
      <c r="H94" s="231"/>
      <c r="I94" s="231"/>
      <c r="J94" s="231"/>
      <c r="K94" s="130" t="s">
        <v>724</v>
      </c>
      <c r="L94" s="130" t="s">
        <v>725</v>
      </c>
      <c r="M94" s="130" t="s">
        <v>726</v>
      </c>
      <c r="N94" s="130" t="s">
        <v>727</v>
      </c>
      <c r="O94" s="130" t="s">
        <v>728</v>
      </c>
      <c r="P94" s="130" t="s">
        <v>729</v>
      </c>
      <c r="Q94" s="130" t="s">
        <v>730</v>
      </c>
      <c r="R94" s="232"/>
      <c r="S94" s="232"/>
      <c r="T94" s="232"/>
      <c r="U94" s="129" t="s">
        <v>735</v>
      </c>
      <c r="V94" s="129" t="s">
        <v>736</v>
      </c>
      <c r="W94" s="120" t="s">
        <v>217</v>
      </c>
      <c r="X94" s="120" t="s">
        <v>218</v>
      </c>
      <c r="Y94" s="120" t="s">
        <v>219</v>
      </c>
      <c r="Z94" s="120" t="s">
        <v>220</v>
      </c>
    </row>
    <row r="95" spans="2:26" s="29" customFormat="1" ht="140.25" customHeight="1">
      <c r="B95" s="26" t="str">
        <f>+TOC_General!K31</f>
        <v>Proyecto piloto para aprovechamiento productivo de especies forestales maderables</v>
      </c>
      <c r="C95" s="124" t="s">
        <v>1001</v>
      </c>
      <c r="D95" s="27" t="s">
        <v>536</v>
      </c>
      <c r="E95" s="50" t="s">
        <v>607</v>
      </c>
      <c r="F95" s="27">
        <v>2</v>
      </c>
      <c r="G95" s="27">
        <v>2</v>
      </c>
      <c r="H95" s="61"/>
      <c r="I95" s="61"/>
      <c r="J95" s="61"/>
      <c r="K95" s="61"/>
      <c r="L95" s="61"/>
      <c r="M95" s="61"/>
      <c r="N95" s="61"/>
      <c r="O95" s="61"/>
      <c r="P95" s="61"/>
      <c r="Q95" s="61"/>
      <c r="R95" s="61">
        <v>2</v>
      </c>
      <c r="S95" s="87" t="s">
        <v>1241</v>
      </c>
      <c r="T95" s="87" t="s">
        <v>1211</v>
      </c>
      <c r="U95" s="87" t="s">
        <v>1163</v>
      </c>
      <c r="V95" s="87" t="s">
        <v>1164</v>
      </c>
      <c r="W95" s="27"/>
      <c r="X95" s="27" t="s">
        <v>535</v>
      </c>
      <c r="Y95" s="27"/>
      <c r="Z95" s="124" t="s">
        <v>863</v>
      </c>
    </row>
    <row r="96" spans="2:26" s="29" customFormat="1" ht="30.75" customHeight="1">
      <c r="B96" s="162" t="s">
        <v>206</v>
      </c>
      <c r="C96" s="163"/>
      <c r="D96" s="149" t="str">
        <f>+TOC_General!K32</f>
        <v>Zonas para producción de cultivos agrícolas para la producción destinada al autoconsumo y productos de exportación</v>
      </c>
      <c r="E96" s="150"/>
      <c r="F96" s="150"/>
      <c r="G96" s="150"/>
      <c r="H96" s="150"/>
      <c r="I96" s="150"/>
      <c r="J96" s="150"/>
      <c r="K96" s="150"/>
      <c r="L96" s="150"/>
      <c r="M96" s="150"/>
      <c r="N96" s="150"/>
      <c r="O96" s="150"/>
      <c r="P96" s="150"/>
      <c r="Q96" s="150"/>
      <c r="R96" s="150"/>
      <c r="S96" s="150"/>
      <c r="T96" s="150"/>
      <c r="U96" s="150"/>
      <c r="V96" s="150"/>
      <c r="W96" s="150"/>
      <c r="X96" s="150"/>
      <c r="Y96" s="150"/>
      <c r="Z96" s="151"/>
    </row>
    <row r="97" spans="2:26" s="29" customFormat="1" ht="46.5" customHeight="1">
      <c r="B97" s="162" t="s">
        <v>261</v>
      </c>
      <c r="C97" s="163"/>
      <c r="D97" s="191" t="s">
        <v>1530</v>
      </c>
      <c r="E97" s="167"/>
      <c r="F97" s="167"/>
      <c r="G97" s="167"/>
      <c r="H97" s="167"/>
      <c r="I97" s="167"/>
      <c r="J97" s="167"/>
      <c r="K97" s="167"/>
      <c r="L97" s="167"/>
      <c r="M97" s="167"/>
      <c r="N97" s="167"/>
      <c r="O97" s="167"/>
      <c r="P97" s="167"/>
      <c r="Q97" s="167"/>
      <c r="R97" s="167"/>
      <c r="S97" s="167"/>
      <c r="T97" s="167"/>
      <c r="U97" s="167"/>
      <c r="V97" s="167"/>
      <c r="W97" s="167"/>
      <c r="X97" s="167"/>
      <c r="Y97" s="167"/>
      <c r="Z97" s="192"/>
    </row>
    <row r="98" spans="2:26" s="29" customFormat="1" ht="14.25" customHeight="1">
      <c r="B98" s="162" t="s">
        <v>207</v>
      </c>
      <c r="C98" s="163"/>
      <c r="D98" s="191" t="s">
        <v>459</v>
      </c>
      <c r="E98" s="167"/>
      <c r="F98" s="167"/>
      <c r="G98" s="167"/>
      <c r="H98" s="167"/>
      <c r="I98" s="167"/>
      <c r="J98" s="167"/>
      <c r="K98" s="167"/>
      <c r="L98" s="167"/>
      <c r="M98" s="167"/>
      <c r="N98" s="167"/>
      <c r="O98" s="167"/>
      <c r="P98" s="167"/>
      <c r="Q98" s="167"/>
      <c r="R98" s="167"/>
      <c r="S98" s="167"/>
      <c r="T98" s="167"/>
      <c r="U98" s="167"/>
      <c r="V98" s="167"/>
      <c r="W98" s="167"/>
      <c r="X98" s="167"/>
      <c r="Y98" s="167"/>
      <c r="Z98" s="192"/>
    </row>
    <row r="99" spans="2:26" s="29" customFormat="1" ht="18" customHeight="1">
      <c r="B99" s="162" t="s">
        <v>208</v>
      </c>
      <c r="C99" s="163"/>
      <c r="D99" s="191" t="s">
        <v>679</v>
      </c>
      <c r="E99" s="167"/>
      <c r="F99" s="167"/>
      <c r="G99" s="167"/>
      <c r="H99" s="167"/>
      <c r="I99" s="167"/>
      <c r="J99" s="167"/>
      <c r="K99" s="167"/>
      <c r="L99" s="167"/>
      <c r="M99" s="167"/>
      <c r="N99" s="167"/>
      <c r="O99" s="167"/>
      <c r="P99" s="167"/>
      <c r="Q99" s="167"/>
      <c r="R99" s="167"/>
      <c r="S99" s="167"/>
      <c r="T99" s="167"/>
      <c r="U99" s="167"/>
      <c r="V99" s="167"/>
      <c r="W99" s="167"/>
      <c r="X99" s="167"/>
      <c r="Y99" s="167"/>
      <c r="Z99" s="192"/>
    </row>
    <row r="100" spans="2:26" s="29" customFormat="1" ht="13.5" customHeight="1">
      <c r="B100" s="162" t="s">
        <v>209</v>
      </c>
      <c r="C100" s="163"/>
      <c r="D100" s="191" t="s">
        <v>1471</v>
      </c>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92"/>
    </row>
    <row r="101" spans="2:26" s="29" customFormat="1" ht="33" customHeight="1">
      <c r="B101" s="157" t="s">
        <v>210</v>
      </c>
      <c r="C101" s="158"/>
      <c r="D101" s="196" t="s">
        <v>321</v>
      </c>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97"/>
    </row>
    <row r="102" spans="2:26" s="67" customFormat="1" ht="24" customHeight="1">
      <c r="B102" s="155" t="s">
        <v>211</v>
      </c>
      <c r="C102" s="155" t="s">
        <v>212</v>
      </c>
      <c r="D102" s="155" t="s">
        <v>213</v>
      </c>
      <c r="E102" s="155" t="s">
        <v>485</v>
      </c>
      <c r="F102" s="155" t="s">
        <v>214</v>
      </c>
      <c r="G102" s="155" t="s">
        <v>215</v>
      </c>
      <c r="H102" s="231" t="s">
        <v>719</v>
      </c>
      <c r="I102" s="231" t="s">
        <v>720</v>
      </c>
      <c r="J102" s="231" t="s">
        <v>721</v>
      </c>
      <c r="K102" s="231" t="s">
        <v>722</v>
      </c>
      <c r="L102" s="231"/>
      <c r="M102" s="231" t="s">
        <v>723</v>
      </c>
      <c r="N102" s="231"/>
      <c r="O102" s="231"/>
      <c r="P102" s="231"/>
      <c r="Q102" s="231"/>
      <c r="R102" s="232" t="s">
        <v>731</v>
      </c>
      <c r="S102" s="232" t="s">
        <v>732</v>
      </c>
      <c r="T102" s="232" t="s">
        <v>733</v>
      </c>
      <c r="U102" s="232" t="s">
        <v>734</v>
      </c>
      <c r="V102" s="232"/>
      <c r="W102" s="155" t="s">
        <v>216</v>
      </c>
      <c r="X102" s="155"/>
      <c r="Y102" s="155"/>
      <c r="Z102" s="155"/>
    </row>
    <row r="103" spans="2:26" s="67" customFormat="1" ht="86.25" customHeight="1">
      <c r="B103" s="155"/>
      <c r="C103" s="155"/>
      <c r="D103" s="155"/>
      <c r="E103" s="155"/>
      <c r="F103" s="155"/>
      <c r="G103" s="155"/>
      <c r="H103" s="231"/>
      <c r="I103" s="231"/>
      <c r="J103" s="231"/>
      <c r="K103" s="130" t="s">
        <v>724</v>
      </c>
      <c r="L103" s="130" t="s">
        <v>725</v>
      </c>
      <c r="M103" s="130" t="s">
        <v>726</v>
      </c>
      <c r="N103" s="130" t="s">
        <v>727</v>
      </c>
      <c r="O103" s="130" t="s">
        <v>728</v>
      </c>
      <c r="P103" s="130" t="s">
        <v>729</v>
      </c>
      <c r="Q103" s="130" t="s">
        <v>730</v>
      </c>
      <c r="R103" s="232"/>
      <c r="S103" s="232"/>
      <c r="T103" s="232"/>
      <c r="U103" s="129" t="s">
        <v>735</v>
      </c>
      <c r="V103" s="129" t="s">
        <v>736</v>
      </c>
      <c r="W103" s="120" t="s">
        <v>217</v>
      </c>
      <c r="X103" s="120" t="s">
        <v>218</v>
      </c>
      <c r="Y103" s="120" t="s">
        <v>219</v>
      </c>
      <c r="Z103" s="120" t="s">
        <v>220</v>
      </c>
    </row>
    <row r="104" spans="2:26" s="29" customFormat="1" ht="63.75">
      <c r="B104" s="26" t="str">
        <f>+TOC_General!K33</f>
        <v>Saneamiento físico legal de predios rústicos individuales</v>
      </c>
      <c r="C104" s="124" t="s">
        <v>306</v>
      </c>
      <c r="D104" s="27" t="s">
        <v>309</v>
      </c>
      <c r="E104" s="53" t="s">
        <v>608</v>
      </c>
      <c r="F104" s="27">
        <v>15</v>
      </c>
      <c r="G104" s="27">
        <v>15</v>
      </c>
      <c r="H104" s="61"/>
      <c r="I104" s="61"/>
      <c r="J104" s="61"/>
      <c r="K104" s="61"/>
      <c r="L104" s="61"/>
      <c r="M104" s="61"/>
      <c r="N104" s="61"/>
      <c r="O104" s="61"/>
      <c r="P104" s="61"/>
      <c r="Q104" s="61"/>
      <c r="R104" s="61">
        <v>3</v>
      </c>
      <c r="S104" s="61" t="s">
        <v>1242</v>
      </c>
      <c r="T104" s="27" t="s">
        <v>943</v>
      </c>
      <c r="U104" s="61" t="s">
        <v>1345</v>
      </c>
      <c r="V104" s="61" t="s">
        <v>1405</v>
      </c>
      <c r="W104" s="27"/>
      <c r="X104" s="27" t="s">
        <v>535</v>
      </c>
      <c r="Y104" s="27"/>
      <c r="Z104" s="124" t="s">
        <v>713</v>
      </c>
    </row>
    <row r="105" spans="2:26" s="29" customFormat="1" ht="140.25">
      <c r="B105" s="26" t="str">
        <f>+TOC_General!K34</f>
        <v>Promoción de la cadena de valor del cultivo del cacao</v>
      </c>
      <c r="C105" s="124" t="s">
        <v>1570</v>
      </c>
      <c r="D105" s="27" t="s">
        <v>536</v>
      </c>
      <c r="E105" s="53" t="s">
        <v>607</v>
      </c>
      <c r="F105" s="28">
        <v>1</v>
      </c>
      <c r="G105" s="27">
        <v>1</v>
      </c>
      <c r="H105" s="61"/>
      <c r="I105" s="61"/>
      <c r="J105" s="61"/>
      <c r="K105" s="61"/>
      <c r="L105" s="61"/>
      <c r="M105" s="61"/>
      <c r="N105" s="61"/>
      <c r="O105" s="61"/>
      <c r="P105" s="61"/>
      <c r="Q105" s="61"/>
      <c r="R105" s="61">
        <v>3</v>
      </c>
      <c r="S105" s="61" t="s">
        <v>829</v>
      </c>
      <c r="T105" s="27" t="s">
        <v>1211</v>
      </c>
      <c r="U105" s="61" t="s">
        <v>830</v>
      </c>
      <c r="V105" s="61" t="s">
        <v>831</v>
      </c>
      <c r="W105" s="27"/>
      <c r="X105" s="27" t="s">
        <v>535</v>
      </c>
      <c r="Y105" s="27"/>
      <c r="Z105" s="124" t="s">
        <v>891</v>
      </c>
    </row>
    <row r="106" spans="2:26" s="29" customFormat="1" ht="89.25">
      <c r="B106" s="26" t="str">
        <f>+TOC_General!K35</f>
        <v>Promoción de la cadena de valor del cultivo de la palma aceitera</v>
      </c>
      <c r="C106" s="124" t="s">
        <v>1571</v>
      </c>
      <c r="D106" s="27" t="s">
        <v>539</v>
      </c>
      <c r="E106" s="50" t="s">
        <v>607</v>
      </c>
      <c r="F106" s="28">
        <v>2</v>
      </c>
      <c r="G106" s="27">
        <v>2</v>
      </c>
      <c r="H106" s="61"/>
      <c r="I106" s="61"/>
      <c r="J106" s="61"/>
      <c r="K106" s="61"/>
      <c r="L106" s="61"/>
      <c r="M106" s="61"/>
      <c r="N106" s="61"/>
      <c r="O106" s="61"/>
      <c r="P106" s="61"/>
      <c r="Q106" s="61"/>
      <c r="R106" s="61">
        <v>1</v>
      </c>
      <c r="S106" s="61" t="s">
        <v>829</v>
      </c>
      <c r="T106" s="27" t="s">
        <v>1211</v>
      </c>
      <c r="U106" s="61" t="s">
        <v>830</v>
      </c>
      <c r="V106" s="61" t="s">
        <v>831</v>
      </c>
      <c r="W106" s="27"/>
      <c r="X106" s="27" t="s">
        <v>535</v>
      </c>
      <c r="Y106" s="27"/>
      <c r="Z106" s="124" t="s">
        <v>874</v>
      </c>
    </row>
    <row r="107" spans="2:26" s="29" customFormat="1" ht="127.5">
      <c r="B107" s="26" t="str">
        <f>+TOC_General!K36</f>
        <v>Promoción de la cadena de valor del yute</v>
      </c>
      <c r="C107" s="124" t="s">
        <v>1568</v>
      </c>
      <c r="D107" s="27" t="s">
        <v>536</v>
      </c>
      <c r="E107" s="53" t="s">
        <v>607</v>
      </c>
      <c r="F107" s="27">
        <v>1</v>
      </c>
      <c r="G107" s="27">
        <v>1</v>
      </c>
      <c r="H107" s="61"/>
      <c r="I107" s="61"/>
      <c r="J107" s="61"/>
      <c r="K107" s="61"/>
      <c r="L107" s="61"/>
      <c r="M107" s="61"/>
      <c r="N107" s="61"/>
      <c r="O107" s="61"/>
      <c r="P107" s="61"/>
      <c r="Q107" s="61"/>
      <c r="R107" s="61">
        <v>3</v>
      </c>
      <c r="S107" s="85" t="s">
        <v>836</v>
      </c>
      <c r="T107" s="61" t="s">
        <v>1211</v>
      </c>
      <c r="U107" s="85" t="s">
        <v>837</v>
      </c>
      <c r="V107" s="85" t="s">
        <v>835</v>
      </c>
      <c r="W107" s="27"/>
      <c r="X107" s="27" t="s">
        <v>535</v>
      </c>
      <c r="Y107" s="40"/>
      <c r="Z107" s="124" t="s">
        <v>893</v>
      </c>
    </row>
    <row r="108" spans="2:26" s="29" customFormat="1" ht="114.75">
      <c r="B108" s="26" t="str">
        <f>+TOC_General!K37</f>
        <v>Promoción de la cadena de valor del bambú</v>
      </c>
      <c r="C108" s="124" t="s">
        <v>1572</v>
      </c>
      <c r="D108" s="27" t="s">
        <v>539</v>
      </c>
      <c r="E108" s="53" t="s">
        <v>607</v>
      </c>
      <c r="F108" s="27">
        <v>3</v>
      </c>
      <c r="G108" s="27">
        <v>3</v>
      </c>
      <c r="H108" s="61"/>
      <c r="I108" s="61"/>
      <c r="J108" s="61"/>
      <c r="K108" s="61"/>
      <c r="L108" s="61"/>
      <c r="M108" s="61"/>
      <c r="N108" s="61"/>
      <c r="O108" s="61"/>
      <c r="P108" s="61"/>
      <c r="Q108" s="61"/>
      <c r="R108" s="61">
        <v>3</v>
      </c>
      <c r="S108" s="105" t="s">
        <v>1244</v>
      </c>
      <c r="T108" s="105" t="s">
        <v>955</v>
      </c>
      <c r="U108" s="105" t="s">
        <v>964</v>
      </c>
      <c r="V108" s="105" t="s">
        <v>950</v>
      </c>
      <c r="W108" s="40"/>
      <c r="X108" s="41" t="s">
        <v>535</v>
      </c>
      <c r="Y108" s="40"/>
      <c r="Z108" s="124" t="s">
        <v>901</v>
      </c>
    </row>
    <row r="109" spans="2:26" s="29" customFormat="1" ht="89.25">
      <c r="B109" s="26" t="str">
        <f>+TOC_General!K38</f>
        <v>Promoción de la cadena de valor de los cultivos agrícolas temporales (plátano, maíz, arroz, yuca, frejol, sandia, otros)</v>
      </c>
      <c r="C109" s="124" t="s">
        <v>1573</v>
      </c>
      <c r="D109" s="27" t="s">
        <v>539</v>
      </c>
      <c r="E109" s="50" t="s">
        <v>607</v>
      </c>
      <c r="F109" s="27">
        <v>6</v>
      </c>
      <c r="G109" s="27">
        <v>6</v>
      </c>
      <c r="H109" s="61"/>
      <c r="I109" s="61"/>
      <c r="J109" s="61"/>
      <c r="K109" s="61"/>
      <c r="L109" s="61"/>
      <c r="M109" s="61"/>
      <c r="N109" s="61"/>
      <c r="O109" s="61"/>
      <c r="P109" s="61"/>
      <c r="Q109" s="61"/>
      <c r="R109" s="61">
        <v>2</v>
      </c>
      <c r="S109" s="61" t="s">
        <v>1243</v>
      </c>
      <c r="T109" s="27" t="s">
        <v>1211</v>
      </c>
      <c r="U109" s="61" t="s">
        <v>828</v>
      </c>
      <c r="V109" s="61" t="s">
        <v>827</v>
      </c>
      <c r="W109" s="27"/>
      <c r="X109" s="27" t="s">
        <v>535</v>
      </c>
      <c r="Y109" s="27"/>
      <c r="Z109" s="124" t="s">
        <v>890</v>
      </c>
    </row>
    <row r="110" spans="2:26" s="29" customFormat="1" ht="102">
      <c r="B110" s="26" t="str">
        <f>+TOC_General!K39</f>
        <v>Promoción de cultivos para seguridad alimentaria</v>
      </c>
      <c r="C110" s="124" t="s">
        <v>1574</v>
      </c>
      <c r="D110" s="27" t="s">
        <v>539</v>
      </c>
      <c r="E110" s="53" t="s">
        <v>611</v>
      </c>
      <c r="F110" s="27">
        <v>2</v>
      </c>
      <c r="G110" s="27">
        <v>2</v>
      </c>
      <c r="H110" s="61"/>
      <c r="I110" s="61"/>
      <c r="J110" s="61"/>
      <c r="K110" s="61"/>
      <c r="L110" s="61"/>
      <c r="M110" s="61"/>
      <c r="N110" s="61"/>
      <c r="O110" s="61"/>
      <c r="P110" s="61"/>
      <c r="Q110" s="61"/>
      <c r="R110" s="61">
        <v>3</v>
      </c>
      <c r="S110" s="61" t="s">
        <v>834</v>
      </c>
      <c r="T110" s="27" t="s">
        <v>1211</v>
      </c>
      <c r="U110" s="61" t="s">
        <v>832</v>
      </c>
      <c r="V110" s="61" t="s">
        <v>833</v>
      </c>
      <c r="W110" s="27"/>
      <c r="X110" s="27" t="s">
        <v>535</v>
      </c>
      <c r="Y110" s="27"/>
      <c r="Z110" s="124" t="s">
        <v>875</v>
      </c>
    </row>
    <row r="111" spans="2:26" s="29" customFormat="1" ht="18" customHeight="1">
      <c r="B111" s="162" t="s">
        <v>206</v>
      </c>
      <c r="C111" s="163"/>
      <c r="D111" s="149" t="str">
        <f>+TOC_General!M37</f>
        <v>Zonas de población ribereña para producción de cultivos de especies nativas destinada al autoconsumo y productos de exportación</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1"/>
    </row>
    <row r="112" spans="2:26" s="29" customFormat="1" ht="21" customHeight="1">
      <c r="B112" s="162" t="s">
        <v>261</v>
      </c>
      <c r="C112" s="163"/>
      <c r="D112" s="191" t="s">
        <v>669</v>
      </c>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92"/>
    </row>
    <row r="113" spans="2:26" s="29" customFormat="1" ht="15" customHeight="1">
      <c r="B113" s="162" t="s">
        <v>207</v>
      </c>
      <c r="C113" s="163"/>
      <c r="D113" s="191" t="s">
        <v>449</v>
      </c>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92"/>
    </row>
    <row r="114" spans="2:26" s="29" customFormat="1" ht="35.25" customHeight="1">
      <c r="B114" s="162" t="s">
        <v>208</v>
      </c>
      <c r="C114" s="163"/>
      <c r="D114" s="191" t="s">
        <v>581</v>
      </c>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92"/>
    </row>
    <row r="115" spans="2:26" s="29" customFormat="1" ht="18" customHeight="1">
      <c r="B115" s="162" t="s">
        <v>209</v>
      </c>
      <c r="C115" s="163"/>
      <c r="D115" s="191" t="s">
        <v>1471</v>
      </c>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92"/>
    </row>
    <row r="116" spans="2:26" s="29" customFormat="1" ht="30.75" customHeight="1">
      <c r="B116" s="157" t="s">
        <v>210</v>
      </c>
      <c r="C116" s="158"/>
      <c r="D116" s="196" t="s">
        <v>321</v>
      </c>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97"/>
    </row>
    <row r="117" spans="2:26" s="67" customFormat="1" ht="24" customHeight="1">
      <c r="B117" s="155" t="s">
        <v>211</v>
      </c>
      <c r="C117" s="155" t="s">
        <v>212</v>
      </c>
      <c r="D117" s="155" t="s">
        <v>213</v>
      </c>
      <c r="E117" s="155" t="s">
        <v>485</v>
      </c>
      <c r="F117" s="155" t="s">
        <v>214</v>
      </c>
      <c r="G117" s="155" t="s">
        <v>215</v>
      </c>
      <c r="H117" s="231" t="s">
        <v>719</v>
      </c>
      <c r="I117" s="231" t="s">
        <v>720</v>
      </c>
      <c r="J117" s="231" t="s">
        <v>721</v>
      </c>
      <c r="K117" s="231" t="s">
        <v>722</v>
      </c>
      <c r="L117" s="231"/>
      <c r="M117" s="231" t="s">
        <v>723</v>
      </c>
      <c r="N117" s="231"/>
      <c r="O117" s="231"/>
      <c r="P117" s="231"/>
      <c r="Q117" s="231"/>
      <c r="R117" s="232" t="s">
        <v>731</v>
      </c>
      <c r="S117" s="232" t="s">
        <v>732</v>
      </c>
      <c r="T117" s="232" t="s">
        <v>733</v>
      </c>
      <c r="U117" s="232" t="s">
        <v>734</v>
      </c>
      <c r="V117" s="232"/>
      <c r="W117" s="155" t="s">
        <v>216</v>
      </c>
      <c r="X117" s="155"/>
      <c r="Y117" s="155"/>
      <c r="Z117" s="155"/>
    </row>
    <row r="118" spans="2:26" s="67" customFormat="1" ht="86.25" customHeight="1">
      <c r="B118" s="155"/>
      <c r="C118" s="155"/>
      <c r="D118" s="155"/>
      <c r="E118" s="155"/>
      <c r="F118" s="155"/>
      <c r="G118" s="155"/>
      <c r="H118" s="231"/>
      <c r="I118" s="231"/>
      <c r="J118" s="231"/>
      <c r="K118" s="130" t="s">
        <v>724</v>
      </c>
      <c r="L118" s="130" t="s">
        <v>725</v>
      </c>
      <c r="M118" s="130" t="s">
        <v>726</v>
      </c>
      <c r="N118" s="130" t="s">
        <v>727</v>
      </c>
      <c r="O118" s="130" t="s">
        <v>728</v>
      </c>
      <c r="P118" s="130" t="s">
        <v>729</v>
      </c>
      <c r="Q118" s="130" t="s">
        <v>730</v>
      </c>
      <c r="R118" s="232"/>
      <c r="S118" s="232"/>
      <c r="T118" s="232"/>
      <c r="U118" s="129" t="s">
        <v>735</v>
      </c>
      <c r="V118" s="129" t="s">
        <v>736</v>
      </c>
      <c r="W118" s="120" t="s">
        <v>217</v>
      </c>
      <c r="X118" s="120" t="s">
        <v>218</v>
      </c>
      <c r="Y118" s="120" t="s">
        <v>219</v>
      </c>
      <c r="Z118" s="120" t="s">
        <v>220</v>
      </c>
    </row>
    <row r="119" spans="2:26" s="74" customFormat="1" ht="63.75">
      <c r="B119" s="26" t="str">
        <f>+TOC_General!M38</f>
        <v>Saneamiento físico legal de predios rústicos individuales</v>
      </c>
      <c r="C119" s="124" t="s">
        <v>306</v>
      </c>
      <c r="D119" s="27" t="s">
        <v>309</v>
      </c>
      <c r="E119" s="53" t="s">
        <v>608</v>
      </c>
      <c r="F119" s="27">
        <v>500</v>
      </c>
      <c r="G119" s="27">
        <v>500</v>
      </c>
      <c r="H119" s="61"/>
      <c r="I119" s="61"/>
      <c r="J119" s="61"/>
      <c r="K119" s="61"/>
      <c r="L119" s="61"/>
      <c r="M119" s="61"/>
      <c r="N119" s="61"/>
      <c r="O119" s="61"/>
      <c r="P119" s="61"/>
      <c r="Q119" s="61"/>
      <c r="R119" s="61">
        <v>3</v>
      </c>
      <c r="S119" s="61" t="s">
        <v>1242</v>
      </c>
      <c r="T119" s="27" t="s">
        <v>943</v>
      </c>
      <c r="U119" s="61" t="s">
        <v>1345</v>
      </c>
      <c r="V119" s="61" t="s">
        <v>1405</v>
      </c>
      <c r="W119" s="73"/>
      <c r="X119" s="41" t="s">
        <v>535</v>
      </c>
      <c r="Y119" s="73"/>
      <c r="Z119" s="124" t="s">
        <v>713</v>
      </c>
    </row>
    <row r="120" spans="2:26" s="29" customFormat="1" ht="164.25" customHeight="1">
      <c r="B120" s="26" t="str">
        <f>+TOC_General!M39</f>
        <v>Promoción de la cadena de valor del camu camu</v>
      </c>
      <c r="C120" s="124" t="s">
        <v>1575</v>
      </c>
      <c r="D120" s="27" t="s">
        <v>536</v>
      </c>
      <c r="E120" s="53" t="s">
        <v>607</v>
      </c>
      <c r="F120" s="27">
        <v>1</v>
      </c>
      <c r="G120" s="27">
        <v>1</v>
      </c>
      <c r="H120" s="61"/>
      <c r="I120" s="61"/>
      <c r="J120" s="61"/>
      <c r="K120" s="61"/>
      <c r="L120" s="61"/>
      <c r="M120" s="61"/>
      <c r="N120" s="61"/>
      <c r="O120" s="61"/>
      <c r="P120" s="61"/>
      <c r="Q120" s="61"/>
      <c r="R120" s="61">
        <v>3</v>
      </c>
      <c r="S120" s="105" t="s">
        <v>1244</v>
      </c>
      <c r="T120" s="105" t="s">
        <v>955</v>
      </c>
      <c r="U120" s="105" t="s">
        <v>964</v>
      </c>
      <c r="V120" s="105" t="s">
        <v>950</v>
      </c>
      <c r="W120" s="27"/>
      <c r="X120" s="27" t="s">
        <v>535</v>
      </c>
      <c r="Y120" s="40"/>
      <c r="Z120" s="124" t="s">
        <v>892</v>
      </c>
    </row>
    <row r="121" spans="2:26" s="29" customFormat="1" ht="89.25">
      <c r="B121" s="26" t="str">
        <f>+TOC_General!M42</f>
        <v>Recuperación de bosques degradados de las comunidades nativas en los distritos de Maquia y Emilio San Martin</v>
      </c>
      <c r="C121" s="124" t="s">
        <v>1472</v>
      </c>
      <c r="D121" s="27" t="s">
        <v>314</v>
      </c>
      <c r="E121" s="50" t="s">
        <v>610</v>
      </c>
      <c r="F121" s="27">
        <v>750</v>
      </c>
      <c r="G121" s="28">
        <v>0</v>
      </c>
      <c r="H121" s="60"/>
      <c r="I121" s="60"/>
      <c r="J121" s="60"/>
      <c r="K121" s="60"/>
      <c r="L121" s="60"/>
      <c r="M121" s="60"/>
      <c r="N121" s="60"/>
      <c r="O121" s="60"/>
      <c r="P121" s="60"/>
      <c r="Q121" s="60"/>
      <c r="R121" s="60">
        <v>2</v>
      </c>
      <c r="S121" s="28" t="s">
        <v>840</v>
      </c>
      <c r="T121" s="27" t="s">
        <v>1211</v>
      </c>
      <c r="U121" s="28" t="s">
        <v>841</v>
      </c>
      <c r="V121" s="28" t="s">
        <v>842</v>
      </c>
      <c r="W121" s="27"/>
      <c r="X121" s="41" t="s">
        <v>535</v>
      </c>
      <c r="Y121" s="40"/>
      <c r="Z121" s="124" t="s">
        <v>902</v>
      </c>
    </row>
    <row r="122" spans="2:26" s="69" customFormat="1">
      <c r="B122" s="34"/>
      <c r="C122" s="35"/>
      <c r="D122" s="36"/>
      <c r="E122" s="36"/>
      <c r="F122" s="36"/>
      <c r="G122" s="36"/>
      <c r="H122" s="36"/>
      <c r="I122" s="36"/>
      <c r="J122" s="36"/>
      <c r="K122" s="36"/>
      <c r="L122" s="36"/>
      <c r="M122" s="36"/>
      <c r="N122" s="36"/>
      <c r="O122" s="36"/>
      <c r="P122" s="36"/>
      <c r="Q122" s="36"/>
      <c r="R122" s="36"/>
      <c r="S122" s="36"/>
      <c r="T122" s="36"/>
      <c r="U122" s="36"/>
      <c r="V122" s="36"/>
      <c r="W122" s="55"/>
      <c r="X122" s="55"/>
      <c r="Y122" s="55"/>
      <c r="Z122" s="55"/>
    </row>
    <row r="123" spans="2:26" s="75" customFormat="1" ht="25.5" customHeight="1">
      <c r="B123" s="201" t="s">
        <v>410</v>
      </c>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row>
    <row r="124" spans="2:26" s="37" customFormat="1" ht="20.25" customHeight="1">
      <c r="B124" s="155" t="s">
        <v>211</v>
      </c>
      <c r="C124" s="155" t="s">
        <v>212</v>
      </c>
      <c r="D124" s="155" t="s">
        <v>213</v>
      </c>
      <c r="E124" s="155" t="s">
        <v>485</v>
      </c>
      <c r="F124" s="155" t="s">
        <v>214</v>
      </c>
      <c r="G124" s="155" t="s">
        <v>215</v>
      </c>
      <c r="H124" s="231" t="s">
        <v>719</v>
      </c>
      <c r="I124" s="231" t="s">
        <v>720</v>
      </c>
      <c r="J124" s="231" t="s">
        <v>721</v>
      </c>
      <c r="K124" s="231" t="s">
        <v>722</v>
      </c>
      <c r="L124" s="231"/>
      <c r="M124" s="231" t="s">
        <v>723</v>
      </c>
      <c r="N124" s="231"/>
      <c r="O124" s="231"/>
      <c r="P124" s="231"/>
      <c r="Q124" s="231"/>
      <c r="R124" s="232" t="s">
        <v>731</v>
      </c>
      <c r="S124" s="232" t="s">
        <v>732</v>
      </c>
      <c r="T124" s="232" t="s">
        <v>733</v>
      </c>
      <c r="U124" s="232" t="s">
        <v>734</v>
      </c>
      <c r="V124" s="232"/>
      <c r="W124" s="155" t="s">
        <v>216</v>
      </c>
      <c r="X124" s="155"/>
      <c r="Y124" s="155"/>
      <c r="Z124" s="155"/>
    </row>
    <row r="125" spans="2:26" s="37" customFormat="1" ht="90.75" customHeight="1">
      <c r="B125" s="155"/>
      <c r="C125" s="155"/>
      <c r="D125" s="155"/>
      <c r="E125" s="155"/>
      <c r="F125" s="155"/>
      <c r="G125" s="155"/>
      <c r="H125" s="231"/>
      <c r="I125" s="231"/>
      <c r="J125" s="231"/>
      <c r="K125" s="130" t="s">
        <v>724</v>
      </c>
      <c r="L125" s="130" t="s">
        <v>725</v>
      </c>
      <c r="M125" s="130" t="s">
        <v>726</v>
      </c>
      <c r="N125" s="130" t="s">
        <v>727</v>
      </c>
      <c r="O125" s="130" t="s">
        <v>728</v>
      </c>
      <c r="P125" s="130" t="s">
        <v>729</v>
      </c>
      <c r="Q125" s="130" t="s">
        <v>730</v>
      </c>
      <c r="R125" s="232"/>
      <c r="S125" s="232"/>
      <c r="T125" s="232"/>
      <c r="U125" s="129" t="s">
        <v>735</v>
      </c>
      <c r="V125" s="129" t="s">
        <v>736</v>
      </c>
      <c r="W125" s="120" t="s">
        <v>217</v>
      </c>
      <c r="X125" s="120" t="s">
        <v>218</v>
      </c>
      <c r="Y125" s="120" t="s">
        <v>219</v>
      </c>
      <c r="Z125" s="120" t="s">
        <v>220</v>
      </c>
    </row>
    <row r="126" spans="2:26" ht="127.5">
      <c r="B126" s="26" t="str">
        <f>+TOC_General!K71</f>
        <v>Implementación de servicios turísticos de producto turístico de la zona de conservación regional Aguas Calientes - Sierra del Divisor</v>
      </c>
      <c r="C126" s="124" t="s">
        <v>680</v>
      </c>
      <c r="D126" s="27" t="s">
        <v>308</v>
      </c>
      <c r="E126" s="50" t="s">
        <v>614</v>
      </c>
      <c r="F126" s="27">
        <v>1</v>
      </c>
      <c r="G126" s="27">
        <v>0</v>
      </c>
      <c r="H126" s="61"/>
      <c r="I126" s="61"/>
      <c r="J126" s="61"/>
      <c r="K126" s="61"/>
      <c r="L126" s="61"/>
      <c r="M126" s="61"/>
      <c r="N126" s="61"/>
      <c r="O126" s="61"/>
      <c r="P126" s="61"/>
      <c r="Q126" s="61"/>
      <c r="R126" s="61">
        <v>2</v>
      </c>
      <c r="S126" s="61" t="s">
        <v>843</v>
      </c>
      <c r="T126" s="27" t="s">
        <v>1211</v>
      </c>
      <c r="U126" s="61" t="s">
        <v>848</v>
      </c>
      <c r="V126" s="61" t="s">
        <v>849</v>
      </c>
      <c r="W126" s="27"/>
      <c r="X126" s="27" t="s">
        <v>535</v>
      </c>
      <c r="Y126" s="27"/>
      <c r="Z126" s="124" t="s">
        <v>714</v>
      </c>
    </row>
    <row r="127" spans="2:26" ht="76.5">
      <c r="B127" s="26" t="str">
        <f>+TOC_General!K72</f>
        <v>Implementación de sendero y señales turísticas de la ruta ingreso “Aguas Calientes” a la Collpa de Guacamayos"</v>
      </c>
      <c r="C127" s="124" t="s">
        <v>681</v>
      </c>
      <c r="D127" s="27" t="s">
        <v>308</v>
      </c>
      <c r="E127" s="50" t="s">
        <v>614</v>
      </c>
      <c r="F127" s="27">
        <v>1</v>
      </c>
      <c r="G127" s="27">
        <v>0</v>
      </c>
      <c r="H127" s="61"/>
      <c r="I127" s="61"/>
      <c r="J127" s="61"/>
      <c r="K127" s="61"/>
      <c r="L127" s="61"/>
      <c r="M127" s="61"/>
      <c r="N127" s="61"/>
      <c r="O127" s="61"/>
      <c r="P127" s="61"/>
      <c r="Q127" s="61"/>
      <c r="R127" s="61">
        <v>2</v>
      </c>
      <c r="S127" s="61" t="s">
        <v>844</v>
      </c>
      <c r="T127" s="27" t="s">
        <v>1211</v>
      </c>
      <c r="U127" s="61" t="s">
        <v>850</v>
      </c>
      <c r="V127" s="61" t="s">
        <v>1473</v>
      </c>
      <c r="W127" s="27"/>
      <c r="X127" s="27" t="s">
        <v>535</v>
      </c>
      <c r="Y127" s="27"/>
      <c r="Z127" s="124" t="s">
        <v>714</v>
      </c>
    </row>
    <row r="128" spans="2:26" ht="38.25">
      <c r="B128" s="26" t="str">
        <f>+TOC_General!K73</f>
        <v>Implementación de embarcadero turístico de Contamana.</v>
      </c>
      <c r="C128" s="124" t="s">
        <v>682</v>
      </c>
      <c r="D128" s="27" t="s">
        <v>308</v>
      </c>
      <c r="E128" s="50" t="s">
        <v>614</v>
      </c>
      <c r="F128" s="27">
        <v>1</v>
      </c>
      <c r="G128" s="27">
        <v>0</v>
      </c>
      <c r="H128" s="61"/>
      <c r="I128" s="61"/>
      <c r="J128" s="61"/>
      <c r="K128" s="61"/>
      <c r="L128" s="61"/>
      <c r="M128" s="61"/>
      <c r="N128" s="61"/>
      <c r="O128" s="61"/>
      <c r="P128" s="61"/>
      <c r="Q128" s="61"/>
      <c r="R128" s="61">
        <v>2</v>
      </c>
      <c r="S128" s="61" t="s">
        <v>845</v>
      </c>
      <c r="T128" s="27" t="s">
        <v>1211</v>
      </c>
      <c r="U128" s="61" t="s">
        <v>851</v>
      </c>
      <c r="V128" s="61" t="s">
        <v>852</v>
      </c>
      <c r="W128" s="27"/>
      <c r="X128" s="27" t="s">
        <v>535</v>
      </c>
      <c r="Y128" s="27"/>
      <c r="Z128" s="124" t="s">
        <v>714</v>
      </c>
    </row>
    <row r="129" spans="2:27" ht="76.5">
      <c r="B129" s="26" t="str">
        <f>+TOC_General!K75</f>
        <v>Implementación del Centro de Interpretación de Contamana.</v>
      </c>
      <c r="C129" s="124" t="s">
        <v>683</v>
      </c>
      <c r="D129" s="27" t="s">
        <v>308</v>
      </c>
      <c r="E129" s="50" t="s">
        <v>614</v>
      </c>
      <c r="F129" s="27">
        <v>1</v>
      </c>
      <c r="G129" s="27">
        <v>0</v>
      </c>
      <c r="H129" s="61"/>
      <c r="I129" s="61"/>
      <c r="J129" s="61"/>
      <c r="K129" s="61"/>
      <c r="L129" s="61"/>
      <c r="M129" s="61"/>
      <c r="N129" s="61"/>
      <c r="O129" s="61"/>
      <c r="P129" s="61"/>
      <c r="Q129" s="61"/>
      <c r="R129" s="61">
        <v>2</v>
      </c>
      <c r="S129" s="61" t="s">
        <v>846</v>
      </c>
      <c r="T129" s="27" t="s">
        <v>1211</v>
      </c>
      <c r="U129" s="61" t="s">
        <v>1474</v>
      </c>
      <c r="V129" s="61" t="s">
        <v>853</v>
      </c>
      <c r="W129" s="27"/>
      <c r="X129" s="27" t="s">
        <v>535</v>
      </c>
      <c r="Y129" s="27"/>
      <c r="Z129" s="124" t="s">
        <v>716</v>
      </c>
      <c r="AA129" s="29"/>
    </row>
    <row r="130" spans="2:27" ht="63.75">
      <c r="B130" s="26" t="str">
        <f>+TOC_General!K76</f>
        <v>Implementación del corredor turístico seguro de la Zona Turística Contamana "Misterio Descubierto".</v>
      </c>
      <c r="C130" s="124" t="s">
        <v>684</v>
      </c>
      <c r="D130" s="27" t="s">
        <v>308</v>
      </c>
      <c r="E130" s="50" t="s">
        <v>614</v>
      </c>
      <c r="F130" s="27">
        <v>1</v>
      </c>
      <c r="G130" s="27">
        <v>0</v>
      </c>
      <c r="H130" s="61"/>
      <c r="I130" s="61"/>
      <c r="J130" s="61"/>
      <c r="K130" s="61"/>
      <c r="L130" s="61"/>
      <c r="M130" s="61"/>
      <c r="N130" s="61"/>
      <c r="O130" s="61"/>
      <c r="P130" s="61"/>
      <c r="Q130" s="61"/>
      <c r="R130" s="61">
        <v>2</v>
      </c>
      <c r="S130" s="61" t="s">
        <v>847</v>
      </c>
      <c r="T130" s="27" t="s">
        <v>1211</v>
      </c>
      <c r="U130" s="61" t="s">
        <v>848</v>
      </c>
      <c r="V130" s="61" t="s">
        <v>854</v>
      </c>
      <c r="W130" s="27"/>
      <c r="X130" s="27" t="s">
        <v>535</v>
      </c>
      <c r="Y130" s="27"/>
      <c r="Z130" s="124" t="s">
        <v>716</v>
      </c>
      <c r="AA130" s="29"/>
    </row>
    <row r="131" spans="2:27" ht="89.25">
      <c r="B131" s="26" t="str">
        <f>+TOC_General!K77</f>
        <v>Desarrollo de la capacidad emprendedora y competencias laborales en mujeres en situación de vulnerabilidad</v>
      </c>
      <c r="C131" s="124" t="s">
        <v>979</v>
      </c>
      <c r="D131" s="27" t="s">
        <v>333</v>
      </c>
      <c r="E131" s="53" t="s">
        <v>614</v>
      </c>
      <c r="F131" s="27">
        <v>800</v>
      </c>
      <c r="G131" s="28">
        <v>1600</v>
      </c>
      <c r="H131" s="60"/>
      <c r="I131" s="60"/>
      <c r="J131" s="60"/>
      <c r="K131" s="60"/>
      <c r="L131" s="60"/>
      <c r="M131" s="60"/>
      <c r="N131" s="60"/>
      <c r="O131" s="60"/>
      <c r="P131" s="60"/>
      <c r="Q131" s="60"/>
      <c r="R131" s="60">
        <v>3</v>
      </c>
      <c r="S131" s="60" t="s">
        <v>1131</v>
      </c>
      <c r="T131" s="60" t="s">
        <v>943</v>
      </c>
      <c r="U131" s="61" t="s">
        <v>839</v>
      </c>
      <c r="V131" s="61" t="s">
        <v>838</v>
      </c>
      <c r="W131" s="27"/>
      <c r="X131" s="27" t="s">
        <v>535</v>
      </c>
      <c r="Y131" s="27"/>
      <c r="Z131" s="124" t="s">
        <v>894</v>
      </c>
      <c r="AA131" s="29"/>
    </row>
    <row r="132" spans="2:27" s="69" customFormat="1" ht="102">
      <c r="B132" s="26" t="str">
        <f>+TOC_General!K78</f>
        <v>Mejoramiento de la seguridad alimentaria, nutricional y de las condiciones de habitabilidad de las familias del ámbito rural en distritos priorizados con mayor índice de anemia.</v>
      </c>
      <c r="C132" s="122" t="s">
        <v>996</v>
      </c>
      <c r="D132" s="33" t="s">
        <v>409</v>
      </c>
      <c r="E132" s="53" t="s">
        <v>615</v>
      </c>
      <c r="F132" s="33">
        <v>1000</v>
      </c>
      <c r="G132" s="33">
        <v>2500</v>
      </c>
      <c r="H132" s="62"/>
      <c r="I132" s="62"/>
      <c r="J132" s="62"/>
      <c r="K132" s="62"/>
      <c r="L132" s="62"/>
      <c r="M132" s="62"/>
      <c r="N132" s="62"/>
      <c r="O132" s="62"/>
      <c r="P132" s="62"/>
      <c r="Q132" s="62"/>
      <c r="R132" s="62">
        <v>3</v>
      </c>
      <c r="S132" s="61" t="s">
        <v>1168</v>
      </c>
      <c r="T132" s="61" t="s">
        <v>1136</v>
      </c>
      <c r="U132" s="61" t="s">
        <v>1192</v>
      </c>
      <c r="V132" s="61" t="s">
        <v>1169</v>
      </c>
      <c r="W132" s="33"/>
      <c r="X132" s="33" t="s">
        <v>535</v>
      </c>
      <c r="Y132" s="33"/>
      <c r="Z132" s="96" t="s">
        <v>988</v>
      </c>
      <c r="AA132" s="37"/>
    </row>
    <row r="133" spans="2:27" ht="76.5">
      <c r="B133" s="26" t="str">
        <f>+TOC_General!K79</f>
        <v>Extracción sostenible de recursos pesqueros para el consumo humano directo y de uso ornamental</v>
      </c>
      <c r="C133" s="124" t="s">
        <v>561</v>
      </c>
      <c r="D133" s="27" t="s">
        <v>297</v>
      </c>
      <c r="E133" s="53" t="s">
        <v>617</v>
      </c>
      <c r="F133" s="27">
        <v>2000</v>
      </c>
      <c r="G133" s="27">
        <v>1000</v>
      </c>
      <c r="H133" s="61"/>
      <c r="I133" s="61"/>
      <c r="J133" s="61"/>
      <c r="K133" s="61"/>
      <c r="L133" s="61"/>
      <c r="M133" s="61"/>
      <c r="N133" s="61"/>
      <c r="O133" s="61"/>
      <c r="P133" s="61"/>
      <c r="Q133" s="61"/>
      <c r="R133" s="61">
        <v>3</v>
      </c>
      <c r="S133" s="85" t="s">
        <v>1247</v>
      </c>
      <c r="T133" s="85" t="s">
        <v>820</v>
      </c>
      <c r="U133" s="61" t="s">
        <v>1250</v>
      </c>
      <c r="V133" s="85" t="s">
        <v>1248</v>
      </c>
      <c r="W133" s="27"/>
      <c r="X133" s="27" t="s">
        <v>535</v>
      </c>
      <c r="Y133" s="27"/>
      <c r="Z133" s="122" t="s">
        <v>991</v>
      </c>
      <c r="AA133" s="29"/>
    </row>
    <row r="134" spans="2:27" ht="114.75">
      <c r="B134" s="26" t="str">
        <f>+TOC_General!K80</f>
        <v>Fortalecimiento de las cadenas de valor del recurso pesquero</v>
      </c>
      <c r="C134" s="124" t="s">
        <v>562</v>
      </c>
      <c r="D134" s="27" t="s">
        <v>299</v>
      </c>
      <c r="E134" s="53" t="s">
        <v>617</v>
      </c>
      <c r="F134" s="27">
        <v>5</v>
      </c>
      <c r="G134" s="27">
        <v>10</v>
      </c>
      <c r="H134" s="61"/>
      <c r="I134" s="61"/>
      <c r="J134" s="61"/>
      <c r="K134" s="61"/>
      <c r="L134" s="61"/>
      <c r="M134" s="61"/>
      <c r="N134" s="61"/>
      <c r="O134" s="61"/>
      <c r="P134" s="61"/>
      <c r="Q134" s="61"/>
      <c r="R134" s="61">
        <v>3</v>
      </c>
      <c r="S134" s="85" t="s">
        <v>1246</v>
      </c>
      <c r="T134" s="85" t="s">
        <v>820</v>
      </c>
      <c r="U134" s="61" t="s">
        <v>1250</v>
      </c>
      <c r="V134" s="85" t="s">
        <v>1249</v>
      </c>
      <c r="W134" s="27"/>
      <c r="X134" s="27" t="s">
        <v>535</v>
      </c>
      <c r="Y134" s="27"/>
      <c r="Z134" s="122" t="s">
        <v>879</v>
      </c>
    </row>
    <row r="135" spans="2:27" ht="89.25">
      <c r="B135" s="26" t="str">
        <f>+TOC_General!K81</f>
        <v xml:space="preserve">Conservación de los recursos pesqueros </v>
      </c>
      <c r="C135" s="124" t="s">
        <v>563</v>
      </c>
      <c r="D135" s="27" t="s">
        <v>298</v>
      </c>
      <c r="E135" s="53" t="s">
        <v>617</v>
      </c>
      <c r="F135" s="27">
        <v>800</v>
      </c>
      <c r="G135" s="27">
        <v>1500</v>
      </c>
      <c r="H135" s="61"/>
      <c r="I135" s="61"/>
      <c r="J135" s="61"/>
      <c r="K135" s="61"/>
      <c r="L135" s="61"/>
      <c r="M135" s="61"/>
      <c r="N135" s="61"/>
      <c r="O135" s="61"/>
      <c r="P135" s="61"/>
      <c r="Q135" s="61"/>
      <c r="R135" s="61">
        <v>3</v>
      </c>
      <c r="S135" s="85" t="s">
        <v>1245</v>
      </c>
      <c r="T135" s="85" t="s">
        <v>821</v>
      </c>
      <c r="U135" s="61" t="s">
        <v>1197</v>
      </c>
      <c r="V135" s="85" t="s">
        <v>822</v>
      </c>
      <c r="W135" s="27"/>
      <c r="X135" s="27" t="s">
        <v>535</v>
      </c>
      <c r="Y135" s="27"/>
      <c r="Z135" s="122" t="s">
        <v>990</v>
      </c>
    </row>
  </sheetData>
  <mergeCells count="299">
    <mergeCell ref="S93:S94"/>
    <mergeCell ref="T93:T94"/>
    <mergeCell ref="U93:V93"/>
    <mergeCell ref="D91:Z91"/>
    <mergeCell ref="D90:Z90"/>
    <mergeCell ref="D89:Z89"/>
    <mergeCell ref="D87:Z87"/>
    <mergeCell ref="D77:Z77"/>
    <mergeCell ref="G83:G84"/>
    <mergeCell ref="W83:Z83"/>
    <mergeCell ref="E83:E84"/>
    <mergeCell ref="D78:Z78"/>
    <mergeCell ref="D79:Z79"/>
    <mergeCell ref="D80:Z80"/>
    <mergeCell ref="D81:Z81"/>
    <mergeCell ref="D82:Z82"/>
    <mergeCell ref="D88:Z88"/>
    <mergeCell ref="D115:Z115"/>
    <mergeCell ref="D114:Z114"/>
    <mergeCell ref="D113:Z113"/>
    <mergeCell ref="D112:Z112"/>
    <mergeCell ref="D111:Z111"/>
    <mergeCell ref="D101:Z101"/>
    <mergeCell ref="D100:Z100"/>
    <mergeCell ref="D99:Z99"/>
    <mergeCell ref="D72:Z72"/>
    <mergeCell ref="H83:H84"/>
    <mergeCell ref="I83:I84"/>
    <mergeCell ref="J83:J84"/>
    <mergeCell ref="K83:L83"/>
    <mergeCell ref="M83:Q83"/>
    <mergeCell ref="R83:R84"/>
    <mergeCell ref="S83:S84"/>
    <mergeCell ref="T83:T84"/>
    <mergeCell ref="U83:V83"/>
    <mergeCell ref="H93:H94"/>
    <mergeCell ref="I93:I94"/>
    <mergeCell ref="J93:J94"/>
    <mergeCell ref="K93:L93"/>
    <mergeCell ref="M93:Q93"/>
    <mergeCell ref="R93:R94"/>
    <mergeCell ref="B2:C2"/>
    <mergeCell ref="B58:B59"/>
    <mergeCell ref="C58:C59"/>
    <mergeCell ref="D58:D59"/>
    <mergeCell ref="F58:F59"/>
    <mergeCell ref="G58:G59"/>
    <mergeCell ref="W58:Z58"/>
    <mergeCell ref="B22:B23"/>
    <mergeCell ref="B20:C20"/>
    <mergeCell ref="F35:F36"/>
    <mergeCell ref="G35:G36"/>
    <mergeCell ref="W35:Z35"/>
    <mergeCell ref="E22:E23"/>
    <mergeCell ref="E35:E36"/>
    <mergeCell ref="B35:B36"/>
    <mergeCell ref="C35:C36"/>
    <mergeCell ref="D35:D36"/>
    <mergeCell ref="C22:C23"/>
    <mergeCell ref="D22:D23"/>
    <mergeCell ref="B53:C53"/>
    <mergeCell ref="B42:C42"/>
    <mergeCell ref="B43:C43"/>
    <mergeCell ref="B44:C44"/>
    <mergeCell ref="B48:B49"/>
    <mergeCell ref="B112:C112"/>
    <mergeCell ref="B113:C113"/>
    <mergeCell ref="B114:C114"/>
    <mergeCell ref="B4:Z4"/>
    <mergeCell ref="B73:B74"/>
    <mergeCell ref="C73:C74"/>
    <mergeCell ref="D73:D74"/>
    <mergeCell ref="B93:B94"/>
    <mergeCell ref="C93:C94"/>
    <mergeCell ref="D93:D94"/>
    <mergeCell ref="F93:F94"/>
    <mergeCell ref="G93:G94"/>
    <mergeCell ref="W93:Z93"/>
    <mergeCell ref="F73:F74"/>
    <mergeCell ref="G73:G74"/>
    <mergeCell ref="W73:Z73"/>
    <mergeCell ref="B83:B84"/>
    <mergeCell ref="C83:C84"/>
    <mergeCell ref="D83:D84"/>
    <mergeCell ref="F83:F84"/>
    <mergeCell ref="D98:Z98"/>
    <mergeCell ref="D97:Z97"/>
    <mergeCell ref="D96:Z96"/>
    <mergeCell ref="D92:Z92"/>
    <mergeCell ref="E124:E125"/>
    <mergeCell ref="E93:E94"/>
    <mergeCell ref="E102:E103"/>
    <mergeCell ref="B123:Z123"/>
    <mergeCell ref="B124:B125"/>
    <mergeCell ref="C124:C125"/>
    <mergeCell ref="D124:D125"/>
    <mergeCell ref="F124:F125"/>
    <mergeCell ref="G124:G125"/>
    <mergeCell ref="W124:Z124"/>
    <mergeCell ref="B117:B118"/>
    <mergeCell ref="C117:C118"/>
    <mergeCell ref="D117:D118"/>
    <mergeCell ref="E117:E118"/>
    <mergeCell ref="F117:F118"/>
    <mergeCell ref="G117:G118"/>
    <mergeCell ref="W117:Z117"/>
    <mergeCell ref="B102:B103"/>
    <mergeCell ref="C102:C103"/>
    <mergeCell ref="D102:D103"/>
    <mergeCell ref="F102:F103"/>
    <mergeCell ref="G102:G103"/>
    <mergeCell ref="W102:Z102"/>
    <mergeCell ref="D116:Z116"/>
    <mergeCell ref="B111:C111"/>
    <mergeCell ref="B11:B12"/>
    <mergeCell ref="C11:C12"/>
    <mergeCell ref="D11:D12"/>
    <mergeCell ref="E11:E12"/>
    <mergeCell ref="F11:F12"/>
    <mergeCell ref="G11:G12"/>
    <mergeCell ref="W11:Z11"/>
    <mergeCell ref="B18:C18"/>
    <mergeCell ref="B19:C19"/>
    <mergeCell ref="B34:C34"/>
    <mergeCell ref="B21:C21"/>
    <mergeCell ref="B29:C29"/>
    <mergeCell ref="B30:C30"/>
    <mergeCell ref="B31:C31"/>
    <mergeCell ref="B32:C32"/>
    <mergeCell ref="B45:C45"/>
    <mergeCell ref="B46:C46"/>
    <mergeCell ref="B47:C47"/>
    <mergeCell ref="B52:C52"/>
    <mergeCell ref="F22:F23"/>
    <mergeCell ref="G22:G23"/>
    <mergeCell ref="W22:Z22"/>
    <mergeCell ref="B33:C33"/>
    <mergeCell ref="C48:C49"/>
    <mergeCell ref="B10:C10"/>
    <mergeCell ref="B5:C5"/>
    <mergeCell ref="B6:C6"/>
    <mergeCell ref="B7:C7"/>
    <mergeCell ref="B8:C8"/>
    <mergeCell ref="B9:C9"/>
    <mergeCell ref="B16:C16"/>
    <mergeCell ref="B17:C17"/>
    <mergeCell ref="B68:C68"/>
    <mergeCell ref="B69:C69"/>
    <mergeCell ref="B70:C70"/>
    <mergeCell ref="B71:C71"/>
    <mergeCell ref="B72:C72"/>
    <mergeCell ref="B82:C82"/>
    <mergeCell ref="B54:C54"/>
    <mergeCell ref="B55:C55"/>
    <mergeCell ref="B56:C56"/>
    <mergeCell ref="B57:C57"/>
    <mergeCell ref="B67:C67"/>
    <mergeCell ref="B91:C91"/>
    <mergeCell ref="B92:C92"/>
    <mergeCell ref="B96:C96"/>
    <mergeCell ref="B77:C77"/>
    <mergeCell ref="B78:C78"/>
    <mergeCell ref="B79:C79"/>
    <mergeCell ref="B80:C80"/>
    <mergeCell ref="B81:C81"/>
    <mergeCell ref="B87:C87"/>
    <mergeCell ref="B88:C88"/>
    <mergeCell ref="B115:C115"/>
    <mergeCell ref="B116:C116"/>
    <mergeCell ref="D5:Z5"/>
    <mergeCell ref="D6:Z6"/>
    <mergeCell ref="D7:Z7"/>
    <mergeCell ref="D8:Z8"/>
    <mergeCell ref="D9:Z9"/>
    <mergeCell ref="D10:Z10"/>
    <mergeCell ref="D20:Z20"/>
    <mergeCell ref="D17:Z17"/>
    <mergeCell ref="D18:Z18"/>
    <mergeCell ref="D19:Z19"/>
    <mergeCell ref="D21:Z21"/>
    <mergeCell ref="D30:Z30"/>
    <mergeCell ref="D31:Z31"/>
    <mergeCell ref="D32:Z32"/>
    <mergeCell ref="D33:Z33"/>
    <mergeCell ref="B97:C97"/>
    <mergeCell ref="B98:C98"/>
    <mergeCell ref="B99:C99"/>
    <mergeCell ref="B100:C100"/>
    <mergeCell ref="B101:C101"/>
    <mergeCell ref="B89:C89"/>
    <mergeCell ref="B90:C90"/>
    <mergeCell ref="D29:Z29"/>
    <mergeCell ref="D16:Z16"/>
    <mergeCell ref="D46:Z46"/>
    <mergeCell ref="D47:Z47"/>
    <mergeCell ref="D53:Z53"/>
    <mergeCell ref="D57:Z57"/>
    <mergeCell ref="D56:Z56"/>
    <mergeCell ref="D54:Z54"/>
    <mergeCell ref="D55:Z55"/>
    <mergeCell ref="D34:Z34"/>
    <mergeCell ref="D43:Z43"/>
    <mergeCell ref="D44:Z44"/>
    <mergeCell ref="D45:Z45"/>
    <mergeCell ref="D42:Z42"/>
    <mergeCell ref="D52:Z52"/>
    <mergeCell ref="E48:E49"/>
    <mergeCell ref="D48:D49"/>
    <mergeCell ref="F48:F49"/>
    <mergeCell ref="G48:G49"/>
    <mergeCell ref="W48:Z48"/>
    <mergeCell ref="H48:H49"/>
    <mergeCell ref="I48:I49"/>
    <mergeCell ref="J48:J49"/>
    <mergeCell ref="K48:L48"/>
    <mergeCell ref="H11:H12"/>
    <mergeCell ref="I11:I12"/>
    <mergeCell ref="J11:J12"/>
    <mergeCell ref="K11:L11"/>
    <mergeCell ref="M11:Q11"/>
    <mergeCell ref="R11:R12"/>
    <mergeCell ref="S11:S12"/>
    <mergeCell ref="T11:T12"/>
    <mergeCell ref="U11:V11"/>
    <mergeCell ref="H22:H23"/>
    <mergeCell ref="I22:I23"/>
    <mergeCell ref="J22:J23"/>
    <mergeCell ref="K22:L22"/>
    <mergeCell ref="M22:Q22"/>
    <mergeCell ref="R22:R23"/>
    <mergeCell ref="S22:S23"/>
    <mergeCell ref="T22:T23"/>
    <mergeCell ref="U22:V22"/>
    <mergeCell ref="U73:V73"/>
    <mergeCell ref="H35:H36"/>
    <mergeCell ref="I35:I36"/>
    <mergeCell ref="J35:J36"/>
    <mergeCell ref="K35:L35"/>
    <mergeCell ref="M35:Q35"/>
    <mergeCell ref="R35:R36"/>
    <mergeCell ref="S35:S36"/>
    <mergeCell ref="T35:T36"/>
    <mergeCell ref="U35:V35"/>
    <mergeCell ref="M48:Q48"/>
    <mergeCell ref="R48:R49"/>
    <mergeCell ref="S48:S49"/>
    <mergeCell ref="T48:T49"/>
    <mergeCell ref="U48:V48"/>
    <mergeCell ref="H58:H59"/>
    <mergeCell ref="I58:I59"/>
    <mergeCell ref="J58:J59"/>
    <mergeCell ref="K58:L58"/>
    <mergeCell ref="M58:Q58"/>
    <mergeCell ref="R58:R59"/>
    <mergeCell ref="S58:S59"/>
    <mergeCell ref="T58:T59"/>
    <mergeCell ref="U58:V58"/>
    <mergeCell ref="D68:Z68"/>
    <mergeCell ref="D69:Z69"/>
    <mergeCell ref="D67:Z67"/>
    <mergeCell ref="D71:Z71"/>
    <mergeCell ref="D70:Z70"/>
    <mergeCell ref="E73:E74"/>
    <mergeCell ref="E58:E59"/>
    <mergeCell ref="H102:H103"/>
    <mergeCell ref="I102:I103"/>
    <mergeCell ref="J102:J103"/>
    <mergeCell ref="K102:L102"/>
    <mergeCell ref="M102:Q102"/>
    <mergeCell ref="R102:R103"/>
    <mergeCell ref="S102:S103"/>
    <mergeCell ref="T102:T103"/>
    <mergeCell ref="U102:V102"/>
    <mergeCell ref="H73:H74"/>
    <mergeCell ref="I73:I74"/>
    <mergeCell ref="J73:J74"/>
    <mergeCell ref="K73:L73"/>
    <mergeCell ref="M73:Q73"/>
    <mergeCell ref="R73:R74"/>
    <mergeCell ref="S73:S74"/>
    <mergeCell ref="T73:T74"/>
    <mergeCell ref="H117:H118"/>
    <mergeCell ref="I117:I118"/>
    <mergeCell ref="J117:J118"/>
    <mergeCell ref="K117:L117"/>
    <mergeCell ref="M117:Q117"/>
    <mergeCell ref="R117:R118"/>
    <mergeCell ref="S117:S118"/>
    <mergeCell ref="T117:T118"/>
    <mergeCell ref="U117:V117"/>
    <mergeCell ref="H124:H125"/>
    <mergeCell ref="I124:I125"/>
    <mergeCell ref="J124:J125"/>
    <mergeCell ref="K124:L124"/>
    <mergeCell ref="M124:Q124"/>
    <mergeCell ref="R124:R125"/>
    <mergeCell ref="S124:S125"/>
    <mergeCell ref="T124:T125"/>
    <mergeCell ref="U124:V124"/>
  </mergeCells>
  <phoneticPr fontId="15" type="noConversion"/>
  <pageMargins left="0.7" right="0.7" top="0.75" bottom="0.75" header="0.3" footer="0.3"/>
  <pageSetup paperSize="9" orientation="portrait" horizontalDpi="360" verticalDpi="36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5A1D-817D-4F6A-A217-1A11191B7261}">
  <dimension ref="B2:Z152"/>
  <sheetViews>
    <sheetView topLeftCell="B1" zoomScale="90" zoomScaleNormal="90" workbookViewId="0">
      <selection activeCell="B1" sqref="A1:XFD1048576"/>
    </sheetView>
  </sheetViews>
  <sheetFormatPr baseColWidth="10" defaultColWidth="10.625" defaultRowHeight="12.75"/>
  <cols>
    <col min="1" max="1" width="2.125" style="58" customWidth="1"/>
    <col min="2" max="2" width="29.5" style="76" customWidth="1"/>
    <col min="3" max="3" width="59.375" style="58" customWidth="1"/>
    <col min="4" max="4" width="15.875" style="71" customWidth="1"/>
    <col min="5" max="5" width="11.125" style="71" customWidth="1"/>
    <col min="6" max="6" width="12.125" style="58" customWidth="1"/>
    <col min="7" max="17" width="13.125" style="58" customWidth="1"/>
    <col min="18" max="18" width="16.875" style="58" customWidth="1"/>
    <col min="19" max="19" width="20" style="58" customWidth="1"/>
    <col min="20" max="20" width="24.625" style="58" customWidth="1"/>
    <col min="21" max="21" width="21" style="58" customWidth="1"/>
    <col min="22" max="22" width="22.5" style="58" customWidth="1"/>
    <col min="23" max="23" width="12.375" style="58" customWidth="1"/>
    <col min="24" max="24" width="15" style="58" customWidth="1"/>
    <col min="25" max="25" width="17.125" style="58" customWidth="1"/>
    <col min="26" max="26" width="32.625" style="58" customWidth="1"/>
    <col min="27" max="27" width="14.125" style="58" customWidth="1"/>
    <col min="28" max="16384" width="10.625" style="58"/>
  </cols>
  <sheetData>
    <row r="2" spans="2:26" s="83" customFormat="1" ht="15">
      <c r="B2" s="202" t="s">
        <v>205</v>
      </c>
      <c r="C2" s="202"/>
      <c r="D2" s="23"/>
      <c r="E2" s="23"/>
    </row>
    <row r="3" spans="2:26">
      <c r="B3" s="72"/>
    </row>
    <row r="4" spans="2:26" s="254" customFormat="1" ht="33.75" customHeight="1">
      <c r="B4" s="180" t="s">
        <v>362</v>
      </c>
      <c r="C4" s="180"/>
      <c r="D4" s="180"/>
      <c r="E4" s="180"/>
      <c r="F4" s="180"/>
      <c r="G4" s="180"/>
      <c r="H4" s="180"/>
      <c r="I4" s="180"/>
      <c r="J4" s="180"/>
      <c r="K4" s="180"/>
      <c r="L4" s="180"/>
      <c r="M4" s="180"/>
      <c r="N4" s="180"/>
      <c r="O4" s="180"/>
      <c r="P4" s="180"/>
      <c r="Q4" s="180"/>
      <c r="R4" s="180"/>
      <c r="S4" s="180"/>
      <c r="T4" s="180"/>
      <c r="U4" s="180"/>
      <c r="V4" s="180"/>
      <c r="W4" s="180"/>
      <c r="X4" s="180"/>
      <c r="Y4" s="180"/>
      <c r="Z4" s="180"/>
    </row>
    <row r="6" spans="2:26" s="25" customFormat="1" ht="25.5" customHeight="1">
      <c r="B6" s="164" t="s">
        <v>206</v>
      </c>
      <c r="C6" s="172"/>
      <c r="D6" s="177" t="str">
        <f>+TOC_General!O17</f>
        <v>ACR Ampiyacu Apayacu</v>
      </c>
      <c r="E6" s="177"/>
      <c r="F6" s="177"/>
      <c r="G6" s="177"/>
      <c r="H6" s="178"/>
      <c r="I6" s="178"/>
      <c r="J6" s="178"/>
      <c r="K6" s="178"/>
      <c r="L6" s="178"/>
      <c r="M6" s="178"/>
      <c r="N6" s="178"/>
      <c r="O6" s="178"/>
      <c r="P6" s="178"/>
      <c r="Q6" s="178"/>
      <c r="R6" s="178"/>
      <c r="S6" s="178"/>
      <c r="T6" s="178"/>
      <c r="U6" s="178"/>
      <c r="V6" s="178"/>
      <c r="W6" s="177"/>
      <c r="X6" s="177"/>
      <c r="Y6" s="177"/>
      <c r="Z6" s="177"/>
    </row>
    <row r="7" spans="2:26" s="29" customFormat="1" ht="43.5" customHeight="1">
      <c r="B7" s="162" t="s">
        <v>261</v>
      </c>
      <c r="C7" s="163"/>
      <c r="D7" s="203" t="s">
        <v>502</v>
      </c>
      <c r="E7" s="203"/>
      <c r="F7" s="203"/>
      <c r="G7" s="203"/>
      <c r="H7" s="204"/>
      <c r="I7" s="204"/>
      <c r="J7" s="204"/>
      <c r="K7" s="204"/>
      <c r="L7" s="204"/>
      <c r="M7" s="204"/>
      <c r="N7" s="204"/>
      <c r="O7" s="204"/>
      <c r="P7" s="204"/>
      <c r="Q7" s="204"/>
      <c r="R7" s="204"/>
      <c r="S7" s="204"/>
      <c r="T7" s="204"/>
      <c r="U7" s="204"/>
      <c r="V7" s="204"/>
      <c r="W7" s="203"/>
      <c r="X7" s="203"/>
      <c r="Y7" s="203"/>
      <c r="Z7" s="203"/>
    </row>
    <row r="8" spans="2:26" s="29" customFormat="1" ht="17.25" customHeight="1">
      <c r="B8" s="162" t="s">
        <v>207</v>
      </c>
      <c r="C8" s="163"/>
      <c r="D8" s="203" t="s">
        <v>379</v>
      </c>
      <c r="E8" s="203"/>
      <c r="F8" s="203"/>
      <c r="G8" s="203"/>
      <c r="H8" s="204"/>
      <c r="I8" s="204"/>
      <c r="J8" s="204"/>
      <c r="K8" s="204"/>
      <c r="L8" s="204"/>
      <c r="M8" s="204"/>
      <c r="N8" s="204"/>
      <c r="O8" s="204"/>
      <c r="P8" s="204"/>
      <c r="Q8" s="204"/>
      <c r="R8" s="204"/>
      <c r="S8" s="204"/>
      <c r="T8" s="204"/>
      <c r="U8" s="204"/>
      <c r="V8" s="204"/>
      <c r="W8" s="203"/>
      <c r="X8" s="203"/>
      <c r="Y8" s="203"/>
      <c r="Z8" s="203"/>
    </row>
    <row r="9" spans="2:26" s="29" customFormat="1" ht="18" customHeight="1">
      <c r="B9" s="162" t="s">
        <v>208</v>
      </c>
      <c r="C9" s="163"/>
      <c r="D9" s="203" t="s">
        <v>645</v>
      </c>
      <c r="E9" s="203"/>
      <c r="F9" s="203"/>
      <c r="G9" s="203"/>
      <c r="H9" s="204"/>
      <c r="I9" s="204"/>
      <c r="J9" s="204"/>
      <c r="K9" s="204"/>
      <c r="L9" s="204"/>
      <c r="M9" s="204"/>
      <c r="N9" s="204"/>
      <c r="O9" s="204"/>
      <c r="P9" s="204"/>
      <c r="Q9" s="204"/>
      <c r="R9" s="204"/>
      <c r="S9" s="204"/>
      <c r="T9" s="204"/>
      <c r="U9" s="204"/>
      <c r="V9" s="204"/>
      <c r="W9" s="203"/>
      <c r="X9" s="203"/>
      <c r="Y9" s="203"/>
      <c r="Z9" s="203"/>
    </row>
    <row r="10" spans="2:26" s="29" customFormat="1" ht="26.25" customHeight="1">
      <c r="B10" s="162" t="s">
        <v>209</v>
      </c>
      <c r="C10" s="163"/>
      <c r="D10" s="203" t="s">
        <v>1411</v>
      </c>
      <c r="E10" s="203"/>
      <c r="F10" s="203"/>
      <c r="G10" s="203"/>
      <c r="H10" s="204"/>
      <c r="I10" s="204"/>
      <c r="J10" s="204"/>
      <c r="K10" s="204"/>
      <c r="L10" s="204"/>
      <c r="M10" s="204"/>
      <c r="N10" s="204"/>
      <c r="O10" s="204"/>
      <c r="P10" s="204"/>
      <c r="Q10" s="204"/>
      <c r="R10" s="204"/>
      <c r="S10" s="204"/>
      <c r="T10" s="204"/>
      <c r="U10" s="204"/>
      <c r="V10" s="204"/>
      <c r="W10" s="203"/>
      <c r="X10" s="203"/>
      <c r="Y10" s="203"/>
      <c r="Z10" s="203"/>
    </row>
    <row r="11" spans="2:26" s="29" customFormat="1" ht="42" customHeight="1">
      <c r="B11" s="157" t="s">
        <v>210</v>
      </c>
      <c r="C11" s="158"/>
      <c r="D11" s="213" t="s">
        <v>503</v>
      </c>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2:26" s="67" customFormat="1" ht="25.5" customHeight="1">
      <c r="B12" s="155" t="s">
        <v>211</v>
      </c>
      <c r="C12" s="155" t="s">
        <v>212</v>
      </c>
      <c r="D12" s="155" t="s">
        <v>213</v>
      </c>
      <c r="E12" s="155" t="s">
        <v>485</v>
      </c>
      <c r="F12" s="155" t="s">
        <v>214</v>
      </c>
      <c r="G12" s="155" t="s">
        <v>215</v>
      </c>
      <c r="H12" s="231" t="s">
        <v>719</v>
      </c>
      <c r="I12" s="231" t="s">
        <v>720</v>
      </c>
      <c r="J12" s="231" t="s">
        <v>721</v>
      </c>
      <c r="K12" s="231" t="s">
        <v>722</v>
      </c>
      <c r="L12" s="231"/>
      <c r="M12" s="231" t="s">
        <v>723</v>
      </c>
      <c r="N12" s="231"/>
      <c r="O12" s="231"/>
      <c r="P12" s="231"/>
      <c r="Q12" s="231"/>
      <c r="R12" s="232" t="s">
        <v>731</v>
      </c>
      <c r="S12" s="232" t="s">
        <v>732</v>
      </c>
      <c r="T12" s="232" t="s">
        <v>733</v>
      </c>
      <c r="U12" s="232" t="s">
        <v>734</v>
      </c>
      <c r="V12" s="232"/>
      <c r="W12" s="155" t="s">
        <v>216</v>
      </c>
      <c r="X12" s="155"/>
      <c r="Y12" s="155"/>
      <c r="Z12" s="155"/>
    </row>
    <row r="13" spans="2:26" s="67" customFormat="1" ht="88.5" customHeight="1">
      <c r="B13" s="155"/>
      <c r="C13" s="155"/>
      <c r="D13" s="155"/>
      <c r="E13" s="155"/>
      <c r="F13" s="155"/>
      <c r="G13" s="155"/>
      <c r="H13" s="231"/>
      <c r="I13" s="231"/>
      <c r="J13" s="231"/>
      <c r="K13" s="130" t="s">
        <v>724</v>
      </c>
      <c r="L13" s="130" t="s">
        <v>725</v>
      </c>
      <c r="M13" s="130" t="s">
        <v>726</v>
      </c>
      <c r="N13" s="130" t="s">
        <v>727</v>
      </c>
      <c r="O13" s="130" t="s">
        <v>728</v>
      </c>
      <c r="P13" s="130" t="s">
        <v>729</v>
      </c>
      <c r="Q13" s="130" t="s">
        <v>730</v>
      </c>
      <c r="R13" s="232"/>
      <c r="S13" s="232"/>
      <c r="T13" s="232"/>
      <c r="U13" s="129" t="s">
        <v>735</v>
      </c>
      <c r="V13" s="129" t="s">
        <v>736</v>
      </c>
      <c r="W13" s="120" t="s">
        <v>217</v>
      </c>
      <c r="X13" s="120" t="s">
        <v>218</v>
      </c>
      <c r="Y13" s="120" t="s">
        <v>219</v>
      </c>
      <c r="Z13" s="120" t="s">
        <v>220</v>
      </c>
    </row>
    <row r="14" spans="2:26" s="29" customFormat="1" ht="89.25">
      <c r="B14" s="26" t="str">
        <f>+TOC_General!O18</f>
        <v>Fortalecimiento del control y vigilancia</v>
      </c>
      <c r="C14" s="124" t="s">
        <v>1027</v>
      </c>
      <c r="D14" s="27" t="s">
        <v>273</v>
      </c>
      <c r="E14" s="51" t="s">
        <v>602</v>
      </c>
      <c r="F14" s="27">
        <v>3</v>
      </c>
      <c r="G14" s="27">
        <v>5</v>
      </c>
      <c r="H14" s="61"/>
      <c r="I14" s="61"/>
      <c r="J14" s="61"/>
      <c r="K14" s="61"/>
      <c r="L14" s="61"/>
      <c r="M14" s="61"/>
      <c r="N14" s="61"/>
      <c r="O14" s="61"/>
      <c r="P14" s="61"/>
      <c r="Q14" s="61"/>
      <c r="R14" s="61">
        <v>2</v>
      </c>
      <c r="S14" s="61" t="s">
        <v>1140</v>
      </c>
      <c r="T14" s="61" t="s">
        <v>1105</v>
      </c>
      <c r="U14" s="61" t="s">
        <v>1104</v>
      </c>
      <c r="V14" s="61" t="s">
        <v>1071</v>
      </c>
      <c r="W14" s="27"/>
      <c r="X14" s="27" t="s">
        <v>535</v>
      </c>
      <c r="Y14" s="27"/>
      <c r="Z14" s="124" t="s">
        <v>903</v>
      </c>
    </row>
    <row r="15" spans="2:26" s="29" customFormat="1" ht="63.75">
      <c r="B15" s="26" t="str">
        <f>+TOC_General!O19</f>
        <v>Fortalecimiento del manejo de recursos (pesqueros y fauna silvestre)</v>
      </c>
      <c r="C15" s="124" t="s">
        <v>647</v>
      </c>
      <c r="D15" s="27" t="s">
        <v>274</v>
      </c>
      <c r="E15" s="53" t="s">
        <v>739</v>
      </c>
      <c r="F15" s="27">
        <v>2</v>
      </c>
      <c r="G15" s="27">
        <v>2</v>
      </c>
      <c r="H15" s="61"/>
      <c r="I15" s="61"/>
      <c r="J15" s="61"/>
      <c r="K15" s="61"/>
      <c r="L15" s="61"/>
      <c r="M15" s="61"/>
      <c r="N15" s="61"/>
      <c r="O15" s="61"/>
      <c r="P15" s="61"/>
      <c r="Q15" s="61"/>
      <c r="R15" s="61">
        <v>3</v>
      </c>
      <c r="S15" s="61" t="s">
        <v>1106</v>
      </c>
      <c r="T15" s="61" t="s">
        <v>1107</v>
      </c>
      <c r="U15" s="61" t="s">
        <v>1104</v>
      </c>
      <c r="V15" s="61" t="s">
        <v>1110</v>
      </c>
      <c r="W15" s="27"/>
      <c r="X15" s="27" t="s">
        <v>535</v>
      </c>
      <c r="Y15" s="27"/>
      <c r="Z15" s="124" t="s">
        <v>904</v>
      </c>
    </row>
    <row r="16" spans="2:26" s="29" customFormat="1" ht="89.25">
      <c r="B16" s="26" t="str">
        <f>+TOC_General!O20</f>
        <v>Fortalecimiento a grupos de palmeras (aguaje, irapay, huasaí, chambira, copal)</v>
      </c>
      <c r="C16" s="124" t="s">
        <v>648</v>
      </c>
      <c r="D16" s="27" t="s">
        <v>274</v>
      </c>
      <c r="E16" s="53" t="s">
        <v>739</v>
      </c>
      <c r="F16" s="27">
        <v>2</v>
      </c>
      <c r="G16" s="27">
        <v>3</v>
      </c>
      <c r="H16" s="61"/>
      <c r="I16" s="61"/>
      <c r="J16" s="61"/>
      <c r="K16" s="61"/>
      <c r="L16" s="61"/>
      <c r="M16" s="61"/>
      <c r="N16" s="61"/>
      <c r="O16" s="61"/>
      <c r="P16" s="61"/>
      <c r="Q16" s="61"/>
      <c r="R16" s="61">
        <v>3</v>
      </c>
      <c r="S16" s="61" t="s">
        <v>1106</v>
      </c>
      <c r="T16" s="61" t="s">
        <v>1107</v>
      </c>
      <c r="U16" s="61" t="s">
        <v>1104</v>
      </c>
      <c r="V16" s="61" t="s">
        <v>1110</v>
      </c>
      <c r="W16" s="27"/>
      <c r="Y16" s="27" t="s">
        <v>535</v>
      </c>
      <c r="Z16" s="124" t="s">
        <v>905</v>
      </c>
    </row>
    <row r="17" spans="2:26" s="29" customFormat="1" ht="76.5">
      <c r="B17" s="26" t="str">
        <f>+TOC_General!O21</f>
        <v>Manejo especies forestales maderables aprovechables bajo manejo en la zona de influencia del ACR: tornillo, de cumala, moena, marupá, aguanillo, shiringarana, shihuahuaco y azúcar huayo.</v>
      </c>
      <c r="C17" s="124" t="s">
        <v>475</v>
      </c>
      <c r="D17" s="27" t="s">
        <v>307</v>
      </c>
      <c r="E17" s="50" t="s">
        <v>607</v>
      </c>
      <c r="F17" s="27">
        <v>25</v>
      </c>
      <c r="G17" s="27">
        <v>25</v>
      </c>
      <c r="H17" s="61"/>
      <c r="I17" s="61"/>
      <c r="J17" s="61"/>
      <c r="K17" s="61"/>
      <c r="L17" s="61"/>
      <c r="M17" s="61"/>
      <c r="N17" s="61"/>
      <c r="O17" s="61"/>
      <c r="P17" s="61"/>
      <c r="Q17" s="61"/>
      <c r="R17" s="61">
        <v>2</v>
      </c>
      <c r="S17" s="61" t="s">
        <v>1111</v>
      </c>
      <c r="T17" s="61" t="s">
        <v>1107</v>
      </c>
      <c r="U17" s="61" t="s">
        <v>1112</v>
      </c>
      <c r="V17" s="61" t="s">
        <v>1141</v>
      </c>
      <c r="W17" s="27"/>
      <c r="X17" s="27" t="s">
        <v>535</v>
      </c>
      <c r="Y17" s="27"/>
      <c r="Z17" s="124" t="s">
        <v>906</v>
      </c>
    </row>
    <row r="18" spans="2:26" s="29" customFormat="1" ht="76.5">
      <c r="B18" s="26" t="str">
        <f>+TOC_General!O22</f>
        <v>Promover la actividad turística vivencial y de naturaleza, dando expresiones culturales de cuatro pueblos indígenas</v>
      </c>
      <c r="C18" s="124" t="s">
        <v>649</v>
      </c>
      <c r="D18" s="27" t="s">
        <v>474</v>
      </c>
      <c r="E18" s="53" t="s">
        <v>607</v>
      </c>
      <c r="F18" s="27">
        <v>1</v>
      </c>
      <c r="G18" s="27">
        <v>1</v>
      </c>
      <c r="H18" s="61"/>
      <c r="I18" s="61"/>
      <c r="J18" s="61"/>
      <c r="K18" s="61"/>
      <c r="L18" s="61"/>
      <c r="M18" s="61"/>
      <c r="N18" s="61"/>
      <c r="O18" s="61"/>
      <c r="P18" s="61"/>
      <c r="Q18" s="61"/>
      <c r="R18" s="61">
        <v>3</v>
      </c>
      <c r="S18" s="61" t="s">
        <v>1113</v>
      </c>
      <c r="T18" s="61" t="s">
        <v>1107</v>
      </c>
      <c r="U18" s="61" t="s">
        <v>1112</v>
      </c>
      <c r="V18" s="61" t="s">
        <v>1139</v>
      </c>
      <c r="W18" s="27"/>
      <c r="X18" s="27" t="s">
        <v>535</v>
      </c>
      <c r="Y18" s="27"/>
      <c r="Z18" s="124" t="s">
        <v>907</v>
      </c>
    </row>
    <row r="19" spans="2:26" s="29" customFormat="1" ht="89.25">
      <c r="B19" s="26" t="str">
        <f>+TOC_General!O23</f>
        <v>Fortalecimiento del Comité de Gestión y Sistema Regional de Conservación</v>
      </c>
      <c r="C19" s="124" t="s">
        <v>1022</v>
      </c>
      <c r="D19" s="27" t="s">
        <v>275</v>
      </c>
      <c r="E19" s="51" t="s">
        <v>604</v>
      </c>
      <c r="F19" s="27">
        <v>2</v>
      </c>
      <c r="G19" s="27">
        <v>5</v>
      </c>
      <c r="H19" s="61"/>
      <c r="I19" s="61"/>
      <c r="J19" s="61"/>
      <c r="K19" s="61"/>
      <c r="L19" s="61"/>
      <c r="M19" s="61"/>
      <c r="N19" s="61"/>
      <c r="O19" s="61"/>
      <c r="P19" s="61"/>
      <c r="Q19" s="61"/>
      <c r="R19" s="61">
        <v>2</v>
      </c>
      <c r="S19" s="61" t="s">
        <v>1116</v>
      </c>
      <c r="T19" s="61" t="s">
        <v>1114</v>
      </c>
      <c r="U19" s="61" t="s">
        <v>1112</v>
      </c>
      <c r="V19" s="61" t="s">
        <v>1115</v>
      </c>
      <c r="W19" s="27"/>
      <c r="X19" s="27"/>
      <c r="Y19" s="27" t="s">
        <v>535</v>
      </c>
      <c r="Z19" s="89" t="s">
        <v>1007</v>
      </c>
    </row>
    <row r="20" spans="2:26" s="25" customFormat="1" ht="19.5" customHeight="1">
      <c r="B20" s="211" t="s">
        <v>206</v>
      </c>
      <c r="C20" s="221"/>
      <c r="D20" s="181" t="str">
        <f>+TOC_General!Q17</f>
        <v>ACR Comunal Tamshiyacu Tahuayo</v>
      </c>
      <c r="E20" s="182"/>
      <c r="F20" s="182"/>
      <c r="G20" s="182"/>
      <c r="H20" s="182"/>
      <c r="I20" s="182"/>
      <c r="J20" s="182"/>
      <c r="K20" s="182"/>
      <c r="L20" s="182"/>
      <c r="M20" s="182"/>
      <c r="N20" s="182"/>
      <c r="O20" s="182"/>
      <c r="P20" s="182"/>
      <c r="Q20" s="182"/>
      <c r="R20" s="182"/>
      <c r="S20" s="182"/>
      <c r="T20" s="182"/>
      <c r="U20" s="182"/>
      <c r="V20" s="182"/>
      <c r="W20" s="182"/>
      <c r="X20" s="182"/>
      <c r="Y20" s="182"/>
      <c r="Z20" s="183"/>
    </row>
    <row r="21" spans="2:26" s="29" customFormat="1" ht="48" customHeight="1">
      <c r="B21" s="207" t="s">
        <v>261</v>
      </c>
      <c r="C21" s="208"/>
      <c r="D21" s="203" t="s">
        <v>504</v>
      </c>
      <c r="E21" s="203"/>
      <c r="F21" s="203"/>
      <c r="G21" s="203"/>
      <c r="H21" s="204"/>
      <c r="I21" s="204"/>
      <c r="J21" s="204"/>
      <c r="K21" s="204"/>
      <c r="L21" s="204"/>
      <c r="M21" s="204"/>
      <c r="N21" s="204"/>
      <c r="O21" s="204"/>
      <c r="P21" s="204"/>
      <c r="Q21" s="204"/>
      <c r="R21" s="204"/>
      <c r="S21" s="204"/>
      <c r="T21" s="204"/>
      <c r="U21" s="204"/>
      <c r="V21" s="204"/>
      <c r="W21" s="203"/>
      <c r="X21" s="203"/>
      <c r="Y21" s="203"/>
      <c r="Z21" s="203"/>
    </row>
    <row r="22" spans="2:26" s="29" customFormat="1" ht="20.25" customHeight="1">
      <c r="B22" s="207" t="s">
        <v>207</v>
      </c>
      <c r="C22" s="214"/>
      <c r="D22" s="203" t="s">
        <v>379</v>
      </c>
      <c r="E22" s="203"/>
      <c r="F22" s="203"/>
      <c r="G22" s="203"/>
      <c r="H22" s="204"/>
      <c r="I22" s="204"/>
      <c r="J22" s="204"/>
      <c r="K22" s="204"/>
      <c r="L22" s="204"/>
      <c r="M22" s="204"/>
      <c r="N22" s="204"/>
      <c r="O22" s="204"/>
      <c r="P22" s="204"/>
      <c r="Q22" s="204"/>
      <c r="R22" s="204"/>
      <c r="S22" s="204"/>
      <c r="T22" s="204"/>
      <c r="U22" s="204"/>
      <c r="V22" s="204"/>
      <c r="W22" s="203"/>
      <c r="X22" s="203"/>
      <c r="Y22" s="203"/>
      <c r="Z22" s="203"/>
    </row>
    <row r="23" spans="2:26" s="29" customFormat="1" ht="20.25" customHeight="1">
      <c r="B23" s="207" t="s">
        <v>208</v>
      </c>
      <c r="C23" s="214"/>
      <c r="D23" s="203" t="s">
        <v>650</v>
      </c>
      <c r="E23" s="203"/>
      <c r="F23" s="203"/>
      <c r="G23" s="203"/>
      <c r="H23" s="204"/>
      <c r="I23" s="204"/>
      <c r="J23" s="204"/>
      <c r="K23" s="204"/>
      <c r="L23" s="204"/>
      <c r="M23" s="204"/>
      <c r="N23" s="204"/>
      <c r="O23" s="204"/>
      <c r="P23" s="204"/>
      <c r="Q23" s="204"/>
      <c r="R23" s="204"/>
      <c r="S23" s="204"/>
      <c r="T23" s="204"/>
      <c r="U23" s="204"/>
      <c r="V23" s="204"/>
      <c r="W23" s="203"/>
      <c r="X23" s="203"/>
      <c r="Y23" s="203"/>
      <c r="Z23" s="203"/>
    </row>
    <row r="24" spans="2:26" s="29" customFormat="1" ht="29.25" customHeight="1">
      <c r="B24" s="207" t="s">
        <v>209</v>
      </c>
      <c r="C24" s="214"/>
      <c r="D24" s="203" t="s">
        <v>1411</v>
      </c>
      <c r="E24" s="203"/>
      <c r="F24" s="203"/>
      <c r="G24" s="203"/>
      <c r="H24" s="204"/>
      <c r="I24" s="204"/>
      <c r="J24" s="204"/>
      <c r="K24" s="204"/>
      <c r="L24" s="204"/>
      <c r="M24" s="204"/>
      <c r="N24" s="204"/>
      <c r="O24" s="204"/>
      <c r="P24" s="204"/>
      <c r="Q24" s="204"/>
      <c r="R24" s="204"/>
      <c r="S24" s="204"/>
      <c r="T24" s="204"/>
      <c r="U24" s="204"/>
      <c r="V24" s="204"/>
      <c r="W24" s="203"/>
      <c r="X24" s="203"/>
      <c r="Y24" s="203"/>
      <c r="Z24" s="203"/>
    </row>
    <row r="25" spans="2:26" s="29" customFormat="1" ht="38.25" customHeight="1">
      <c r="B25" s="209" t="s">
        <v>210</v>
      </c>
      <c r="C25" s="215"/>
      <c r="D25" s="213" t="s">
        <v>505</v>
      </c>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2:26" s="29" customFormat="1" ht="18.75" customHeight="1">
      <c r="B26" s="155" t="s">
        <v>211</v>
      </c>
      <c r="C26" s="155" t="s">
        <v>212</v>
      </c>
      <c r="D26" s="155" t="s">
        <v>213</v>
      </c>
      <c r="E26" s="155" t="s">
        <v>485</v>
      </c>
      <c r="F26" s="155" t="s">
        <v>214</v>
      </c>
      <c r="G26" s="155" t="s">
        <v>215</v>
      </c>
      <c r="H26" s="231" t="s">
        <v>719</v>
      </c>
      <c r="I26" s="231" t="s">
        <v>720</v>
      </c>
      <c r="J26" s="231" t="s">
        <v>721</v>
      </c>
      <c r="K26" s="231" t="s">
        <v>722</v>
      </c>
      <c r="L26" s="231"/>
      <c r="M26" s="231" t="s">
        <v>723</v>
      </c>
      <c r="N26" s="231"/>
      <c r="O26" s="231"/>
      <c r="P26" s="231"/>
      <c r="Q26" s="231"/>
      <c r="R26" s="232" t="s">
        <v>731</v>
      </c>
      <c r="S26" s="232" t="s">
        <v>732</v>
      </c>
      <c r="T26" s="232" t="s">
        <v>733</v>
      </c>
      <c r="U26" s="232" t="s">
        <v>734</v>
      </c>
      <c r="V26" s="232"/>
      <c r="W26" s="155" t="s">
        <v>216</v>
      </c>
      <c r="X26" s="155"/>
      <c r="Y26" s="155"/>
      <c r="Z26" s="155"/>
    </row>
    <row r="27" spans="2:26" s="29" customFormat="1" ht="87.75" customHeight="1">
      <c r="B27" s="155"/>
      <c r="C27" s="155"/>
      <c r="D27" s="155"/>
      <c r="E27" s="155"/>
      <c r="F27" s="155"/>
      <c r="G27" s="155"/>
      <c r="H27" s="231"/>
      <c r="I27" s="231"/>
      <c r="J27" s="231"/>
      <c r="K27" s="130" t="s">
        <v>724</v>
      </c>
      <c r="L27" s="130" t="s">
        <v>725</v>
      </c>
      <c r="M27" s="130" t="s">
        <v>726</v>
      </c>
      <c r="N27" s="130" t="s">
        <v>727</v>
      </c>
      <c r="O27" s="130" t="s">
        <v>728</v>
      </c>
      <c r="P27" s="130" t="s">
        <v>729</v>
      </c>
      <c r="Q27" s="130" t="s">
        <v>730</v>
      </c>
      <c r="R27" s="232"/>
      <c r="S27" s="232"/>
      <c r="T27" s="232"/>
      <c r="U27" s="129" t="s">
        <v>735</v>
      </c>
      <c r="V27" s="129" t="s">
        <v>736</v>
      </c>
      <c r="W27" s="120" t="s">
        <v>217</v>
      </c>
      <c r="X27" s="120" t="s">
        <v>218</v>
      </c>
      <c r="Y27" s="120" t="s">
        <v>219</v>
      </c>
      <c r="Z27" s="120" t="s">
        <v>220</v>
      </c>
    </row>
    <row r="28" spans="2:26" s="29" customFormat="1" ht="89.25">
      <c r="B28" s="26" t="str">
        <f>+TOC_General!Q18</f>
        <v>Fortalecimiento del control y vigilancia</v>
      </c>
      <c r="C28" s="124" t="s">
        <v>1026</v>
      </c>
      <c r="D28" s="27" t="s">
        <v>273</v>
      </c>
      <c r="E28" s="51" t="s">
        <v>602</v>
      </c>
      <c r="F28" s="27">
        <v>1</v>
      </c>
      <c r="G28" s="27">
        <v>1</v>
      </c>
      <c r="H28" s="61"/>
      <c r="I28" s="61"/>
      <c r="J28" s="61"/>
      <c r="K28" s="61"/>
      <c r="L28" s="61"/>
      <c r="M28" s="61"/>
      <c r="N28" s="61"/>
      <c r="O28" s="61"/>
      <c r="P28" s="61"/>
      <c r="Q28" s="61"/>
      <c r="R28" s="61">
        <v>2</v>
      </c>
      <c r="S28" s="61" t="s">
        <v>1103</v>
      </c>
      <c r="T28" s="61" t="s">
        <v>1105</v>
      </c>
      <c r="U28" s="61" t="s">
        <v>1104</v>
      </c>
      <c r="V28" s="61" t="s">
        <v>1071</v>
      </c>
      <c r="W28" s="27"/>
      <c r="X28" s="27" t="s">
        <v>535</v>
      </c>
      <c r="Y28" s="27"/>
      <c r="Z28" s="124" t="s">
        <v>903</v>
      </c>
    </row>
    <row r="29" spans="2:26" s="29" customFormat="1" ht="63.75">
      <c r="B29" s="26" t="str">
        <f>+TOC_General!Q19</f>
        <v>Fortalecimiento del manejo de recursos (pesqueros, fauna silvestre, palmeras)</v>
      </c>
      <c r="C29" s="124" t="s">
        <v>651</v>
      </c>
      <c r="D29" s="27" t="s">
        <v>274</v>
      </c>
      <c r="E29" s="53" t="s">
        <v>739</v>
      </c>
      <c r="F29" s="27">
        <v>2</v>
      </c>
      <c r="G29" s="27">
        <v>2</v>
      </c>
      <c r="H29" s="61"/>
      <c r="I29" s="61"/>
      <c r="J29" s="61"/>
      <c r="K29" s="61"/>
      <c r="L29" s="61"/>
      <c r="M29" s="61"/>
      <c r="N29" s="61"/>
      <c r="O29" s="61"/>
      <c r="P29" s="61"/>
      <c r="Q29" s="61"/>
      <c r="R29" s="61">
        <v>3</v>
      </c>
      <c r="S29" s="61" t="s">
        <v>1106</v>
      </c>
      <c r="T29" s="61" t="s">
        <v>1107</v>
      </c>
      <c r="U29" s="61" t="s">
        <v>1104</v>
      </c>
      <c r="V29" s="61" t="s">
        <v>1110</v>
      </c>
      <c r="W29" s="27"/>
      <c r="X29" s="27"/>
      <c r="Y29" s="27" t="s">
        <v>535</v>
      </c>
      <c r="Z29" s="124" t="s">
        <v>904</v>
      </c>
    </row>
    <row r="30" spans="2:26" s="29" customFormat="1" ht="99" customHeight="1">
      <c r="B30" s="26" t="str">
        <f>+TOC_General!Q20</f>
        <v>Fortalecimiento a grupos de artesanos (chambira y yarina)</v>
      </c>
      <c r="C30" s="124" t="s">
        <v>1025</v>
      </c>
      <c r="D30" s="27" t="s">
        <v>274</v>
      </c>
      <c r="E30" s="53" t="s">
        <v>739</v>
      </c>
      <c r="F30" s="27">
        <v>1</v>
      </c>
      <c r="G30" s="27">
        <v>1</v>
      </c>
      <c r="H30" s="61"/>
      <c r="I30" s="61"/>
      <c r="J30" s="61"/>
      <c r="K30" s="61"/>
      <c r="L30" s="61"/>
      <c r="M30" s="61"/>
      <c r="N30" s="61"/>
      <c r="O30" s="61"/>
      <c r="P30" s="61"/>
      <c r="Q30" s="61"/>
      <c r="R30" s="61">
        <v>3</v>
      </c>
      <c r="S30" s="61" t="s">
        <v>1117</v>
      </c>
      <c r="T30" s="61" t="s">
        <v>1107</v>
      </c>
      <c r="U30" s="61" t="s">
        <v>1104</v>
      </c>
      <c r="V30" s="61" t="s">
        <v>1110</v>
      </c>
      <c r="W30" s="27"/>
      <c r="X30" s="27"/>
      <c r="Y30" s="27" t="s">
        <v>535</v>
      </c>
      <c r="Z30" s="124" t="s">
        <v>712</v>
      </c>
    </row>
    <row r="31" spans="2:26" s="29" customFormat="1" ht="114.75">
      <c r="B31" s="26" t="str">
        <f>+TOC_General!Q21</f>
        <v>Articulación y fortalecimiento de emprendimiento locales de la actividad turística</v>
      </c>
      <c r="C31" s="124" t="s">
        <v>1024</v>
      </c>
      <c r="D31" s="27" t="s">
        <v>557</v>
      </c>
      <c r="E31" s="53" t="s">
        <v>607</v>
      </c>
      <c r="F31" s="27">
        <v>1</v>
      </c>
      <c r="G31" s="27">
        <v>1</v>
      </c>
      <c r="H31" s="61"/>
      <c r="I31" s="61"/>
      <c r="J31" s="61"/>
      <c r="K31" s="61"/>
      <c r="L31" s="61"/>
      <c r="M31" s="61"/>
      <c r="N31" s="61"/>
      <c r="O31" s="61"/>
      <c r="P31" s="61"/>
      <c r="Q31" s="61"/>
      <c r="R31" s="61">
        <v>3</v>
      </c>
      <c r="S31" s="61" t="s">
        <v>1113</v>
      </c>
      <c r="T31" s="61" t="s">
        <v>1107</v>
      </c>
      <c r="U31" s="61" t="s">
        <v>1112</v>
      </c>
      <c r="V31" s="61" t="s">
        <v>1139</v>
      </c>
      <c r="W31" s="27"/>
      <c r="X31" s="27"/>
      <c r="Y31" s="27" t="s">
        <v>535</v>
      </c>
      <c r="Z31" s="124" t="s">
        <v>907</v>
      </c>
    </row>
    <row r="32" spans="2:26" s="29" customFormat="1" ht="89.25">
      <c r="B32" s="26" t="str">
        <f>+TOC_General!Q22</f>
        <v>Fortalecimiento del Comité de Gestión y Sistema Regional de Conservación</v>
      </c>
      <c r="C32" s="124" t="s">
        <v>1022</v>
      </c>
      <c r="D32" s="27" t="s">
        <v>275</v>
      </c>
      <c r="E32" s="51" t="s">
        <v>604</v>
      </c>
      <c r="F32" s="27">
        <v>2</v>
      </c>
      <c r="G32" s="27">
        <v>4</v>
      </c>
      <c r="H32" s="61"/>
      <c r="I32" s="61"/>
      <c r="J32" s="61"/>
      <c r="K32" s="61"/>
      <c r="L32" s="61"/>
      <c r="M32" s="61"/>
      <c r="N32" s="61"/>
      <c r="O32" s="61"/>
      <c r="P32" s="61"/>
      <c r="Q32" s="61"/>
      <c r="R32" s="61">
        <v>2</v>
      </c>
      <c r="S32" s="61" t="s">
        <v>1116</v>
      </c>
      <c r="T32" s="61" t="s">
        <v>1114</v>
      </c>
      <c r="U32" s="61" t="s">
        <v>1112</v>
      </c>
      <c r="V32" s="61" t="s">
        <v>1115</v>
      </c>
      <c r="W32" s="27"/>
      <c r="X32" s="27" t="s">
        <v>535</v>
      </c>
      <c r="Y32" s="27"/>
      <c r="Z32" s="89" t="s">
        <v>1007</v>
      </c>
    </row>
    <row r="33" spans="2:26" s="25" customFormat="1" ht="21.75" customHeight="1">
      <c r="B33" s="217" t="s">
        <v>206</v>
      </c>
      <c r="C33" s="218"/>
      <c r="D33" s="216" t="str">
        <f>+TOC_General!O24</f>
        <v>ACR Maijuna Kichwa</v>
      </c>
      <c r="E33" s="182"/>
      <c r="F33" s="182"/>
      <c r="G33" s="182"/>
      <c r="H33" s="182"/>
      <c r="I33" s="182"/>
      <c r="J33" s="182"/>
      <c r="K33" s="182"/>
      <c r="L33" s="182"/>
      <c r="M33" s="182"/>
      <c r="N33" s="182"/>
      <c r="O33" s="182"/>
      <c r="P33" s="182"/>
      <c r="Q33" s="182"/>
      <c r="R33" s="182"/>
      <c r="S33" s="182"/>
      <c r="T33" s="182"/>
      <c r="U33" s="182"/>
      <c r="V33" s="182"/>
      <c r="W33" s="182"/>
      <c r="X33" s="182"/>
      <c r="Y33" s="182"/>
      <c r="Z33" s="183"/>
    </row>
    <row r="34" spans="2:26" s="29" customFormat="1" ht="33" customHeight="1">
      <c r="B34" s="219" t="s">
        <v>261</v>
      </c>
      <c r="C34" s="220"/>
      <c r="D34" s="203" t="s">
        <v>512</v>
      </c>
      <c r="E34" s="203"/>
      <c r="F34" s="203"/>
      <c r="G34" s="203"/>
      <c r="H34" s="204"/>
      <c r="I34" s="204"/>
      <c r="J34" s="204"/>
      <c r="K34" s="204"/>
      <c r="L34" s="204"/>
      <c r="M34" s="204"/>
      <c r="N34" s="204"/>
      <c r="O34" s="204"/>
      <c r="P34" s="204"/>
      <c r="Q34" s="204"/>
      <c r="R34" s="204"/>
      <c r="S34" s="204"/>
      <c r="T34" s="204"/>
      <c r="U34" s="204"/>
      <c r="V34" s="204"/>
      <c r="W34" s="203"/>
      <c r="X34" s="203"/>
      <c r="Y34" s="203"/>
      <c r="Z34" s="203"/>
    </row>
    <row r="35" spans="2:26" s="29" customFormat="1" ht="19.5" customHeight="1">
      <c r="B35" s="219" t="s">
        <v>207</v>
      </c>
      <c r="C35" s="220"/>
      <c r="D35" s="203" t="s">
        <v>379</v>
      </c>
      <c r="E35" s="203"/>
      <c r="F35" s="203"/>
      <c r="G35" s="203"/>
      <c r="H35" s="204"/>
      <c r="I35" s="204"/>
      <c r="J35" s="204"/>
      <c r="K35" s="204"/>
      <c r="L35" s="204"/>
      <c r="M35" s="204"/>
      <c r="N35" s="204"/>
      <c r="O35" s="204"/>
      <c r="P35" s="204"/>
      <c r="Q35" s="204"/>
      <c r="R35" s="204"/>
      <c r="S35" s="204"/>
      <c r="T35" s="204"/>
      <c r="U35" s="204"/>
      <c r="V35" s="204"/>
      <c r="W35" s="203"/>
      <c r="X35" s="203"/>
      <c r="Y35" s="203"/>
      <c r="Z35" s="203"/>
    </row>
    <row r="36" spans="2:26" s="29" customFormat="1" ht="19.5" customHeight="1">
      <c r="B36" s="219" t="s">
        <v>208</v>
      </c>
      <c r="C36" s="220"/>
      <c r="D36" s="203" t="s">
        <v>515</v>
      </c>
      <c r="E36" s="203"/>
      <c r="F36" s="203"/>
      <c r="G36" s="203"/>
      <c r="H36" s="204"/>
      <c r="I36" s="204"/>
      <c r="J36" s="204"/>
      <c r="K36" s="204"/>
      <c r="L36" s="204"/>
      <c r="M36" s="204"/>
      <c r="N36" s="204"/>
      <c r="O36" s="204"/>
      <c r="P36" s="204"/>
      <c r="Q36" s="204"/>
      <c r="R36" s="204"/>
      <c r="S36" s="204"/>
      <c r="T36" s="204"/>
      <c r="U36" s="204"/>
      <c r="V36" s="204"/>
      <c r="W36" s="203"/>
      <c r="X36" s="203"/>
      <c r="Y36" s="203"/>
      <c r="Z36" s="203"/>
    </row>
    <row r="37" spans="2:26" s="29" customFormat="1" ht="33.75" customHeight="1">
      <c r="B37" s="219" t="s">
        <v>209</v>
      </c>
      <c r="C37" s="220"/>
      <c r="D37" s="203" t="s">
        <v>1411</v>
      </c>
      <c r="E37" s="203"/>
      <c r="F37" s="203"/>
      <c r="G37" s="203"/>
      <c r="H37" s="204"/>
      <c r="I37" s="204"/>
      <c r="J37" s="204"/>
      <c r="K37" s="204"/>
      <c r="L37" s="204"/>
      <c r="M37" s="204"/>
      <c r="N37" s="204"/>
      <c r="O37" s="204"/>
      <c r="P37" s="204"/>
      <c r="Q37" s="204"/>
      <c r="R37" s="204"/>
      <c r="S37" s="204"/>
      <c r="T37" s="204"/>
      <c r="U37" s="204"/>
      <c r="V37" s="204"/>
      <c r="W37" s="203"/>
      <c r="X37" s="203"/>
      <c r="Y37" s="203"/>
      <c r="Z37" s="203"/>
    </row>
    <row r="38" spans="2:26" s="29" customFormat="1" ht="48" customHeight="1">
      <c r="B38" s="219" t="s">
        <v>210</v>
      </c>
      <c r="C38" s="220"/>
      <c r="D38" s="203" t="s">
        <v>505</v>
      </c>
      <c r="E38" s="203"/>
      <c r="F38" s="203"/>
      <c r="G38" s="203"/>
      <c r="H38" s="204"/>
      <c r="I38" s="204"/>
      <c r="J38" s="204"/>
      <c r="K38" s="204"/>
      <c r="L38" s="204"/>
      <c r="M38" s="204"/>
      <c r="N38" s="204"/>
      <c r="O38" s="204"/>
      <c r="P38" s="204"/>
      <c r="Q38" s="204"/>
      <c r="R38" s="204"/>
      <c r="S38" s="204"/>
      <c r="T38" s="204"/>
      <c r="U38" s="204"/>
      <c r="V38" s="204"/>
      <c r="W38" s="203"/>
      <c r="X38" s="203"/>
      <c r="Y38" s="203"/>
      <c r="Z38" s="203"/>
    </row>
    <row r="39" spans="2:26" s="29" customFormat="1" ht="20.25" customHeight="1">
      <c r="B39" s="155" t="s">
        <v>211</v>
      </c>
      <c r="C39" s="155" t="s">
        <v>212</v>
      </c>
      <c r="D39" s="155" t="s">
        <v>213</v>
      </c>
      <c r="E39" s="155" t="s">
        <v>485</v>
      </c>
      <c r="F39" s="155" t="s">
        <v>214</v>
      </c>
      <c r="G39" s="155" t="s">
        <v>215</v>
      </c>
      <c r="H39" s="231" t="s">
        <v>719</v>
      </c>
      <c r="I39" s="231" t="s">
        <v>720</v>
      </c>
      <c r="J39" s="231" t="s">
        <v>721</v>
      </c>
      <c r="K39" s="231" t="s">
        <v>722</v>
      </c>
      <c r="L39" s="231"/>
      <c r="M39" s="231" t="s">
        <v>723</v>
      </c>
      <c r="N39" s="231"/>
      <c r="O39" s="231"/>
      <c r="P39" s="231"/>
      <c r="Q39" s="231"/>
      <c r="R39" s="232" t="s">
        <v>731</v>
      </c>
      <c r="S39" s="232" t="s">
        <v>732</v>
      </c>
      <c r="T39" s="232" t="s">
        <v>733</v>
      </c>
      <c r="U39" s="232" t="s">
        <v>734</v>
      </c>
      <c r="V39" s="232"/>
      <c r="W39" s="155" t="s">
        <v>216</v>
      </c>
      <c r="X39" s="155"/>
      <c r="Y39" s="155"/>
      <c r="Z39" s="155"/>
    </row>
    <row r="40" spans="2:26" s="29" customFormat="1" ht="92.25" customHeight="1">
      <c r="B40" s="155"/>
      <c r="C40" s="155"/>
      <c r="D40" s="155"/>
      <c r="E40" s="155"/>
      <c r="F40" s="155"/>
      <c r="G40" s="155"/>
      <c r="H40" s="231"/>
      <c r="I40" s="231"/>
      <c r="J40" s="231"/>
      <c r="K40" s="130" t="s">
        <v>724</v>
      </c>
      <c r="L40" s="130" t="s">
        <v>725</v>
      </c>
      <c r="M40" s="130" t="s">
        <v>726</v>
      </c>
      <c r="N40" s="130" t="s">
        <v>727</v>
      </c>
      <c r="O40" s="130" t="s">
        <v>728</v>
      </c>
      <c r="P40" s="130" t="s">
        <v>729</v>
      </c>
      <c r="Q40" s="130" t="s">
        <v>730</v>
      </c>
      <c r="R40" s="232"/>
      <c r="S40" s="232"/>
      <c r="T40" s="232"/>
      <c r="U40" s="129" t="s">
        <v>735</v>
      </c>
      <c r="V40" s="129" t="s">
        <v>736</v>
      </c>
      <c r="W40" s="120" t="s">
        <v>217</v>
      </c>
      <c r="X40" s="120" t="s">
        <v>218</v>
      </c>
      <c r="Y40" s="120" t="s">
        <v>219</v>
      </c>
      <c r="Z40" s="120" t="s">
        <v>220</v>
      </c>
    </row>
    <row r="41" spans="2:26" s="29" customFormat="1" ht="93" customHeight="1">
      <c r="B41" s="26" t="str">
        <f>+TOC_General!O25</f>
        <v>Fortalecimiento del control y vigilancia</v>
      </c>
      <c r="C41" s="124" t="s">
        <v>1023</v>
      </c>
      <c r="D41" s="27" t="s">
        <v>273</v>
      </c>
      <c r="E41" s="51" t="s">
        <v>602</v>
      </c>
      <c r="F41" s="27">
        <v>2</v>
      </c>
      <c r="G41" s="27">
        <v>3</v>
      </c>
      <c r="H41" s="61"/>
      <c r="I41" s="61"/>
      <c r="J41" s="61"/>
      <c r="K41" s="61"/>
      <c r="L41" s="61"/>
      <c r="M41" s="61"/>
      <c r="N41" s="61"/>
      <c r="O41" s="61"/>
      <c r="P41" s="61"/>
      <c r="Q41" s="61"/>
      <c r="R41" s="61">
        <v>2</v>
      </c>
      <c r="S41" s="61" t="s">
        <v>1103</v>
      </c>
      <c r="T41" s="61" t="s">
        <v>1105</v>
      </c>
      <c r="U41" s="61" t="s">
        <v>1104</v>
      </c>
      <c r="V41" s="61" t="s">
        <v>1071</v>
      </c>
      <c r="W41" s="27"/>
      <c r="X41" s="27" t="s">
        <v>535</v>
      </c>
      <c r="Y41" s="27"/>
      <c r="Z41" s="89" t="s">
        <v>903</v>
      </c>
    </row>
    <row r="42" spans="2:26" s="29" customFormat="1" ht="93.75" customHeight="1">
      <c r="B42" s="26" t="str">
        <f>+TOC_General!O26</f>
        <v>Fortalecimiento del manejo de recursos (chambira, recursos pesqueros, artesanía con madera dura)</v>
      </c>
      <c r="C42" s="124" t="s">
        <v>652</v>
      </c>
      <c r="D42" s="27" t="s">
        <v>274</v>
      </c>
      <c r="E42" s="53" t="s">
        <v>739</v>
      </c>
      <c r="F42" s="27">
        <v>2</v>
      </c>
      <c r="G42" s="27">
        <v>2</v>
      </c>
      <c r="H42" s="61"/>
      <c r="I42" s="61"/>
      <c r="J42" s="61"/>
      <c r="K42" s="61"/>
      <c r="L42" s="61"/>
      <c r="M42" s="61"/>
      <c r="N42" s="61"/>
      <c r="O42" s="61"/>
      <c r="P42" s="61"/>
      <c r="Q42" s="61"/>
      <c r="R42" s="61">
        <v>3</v>
      </c>
      <c r="S42" s="61" t="s">
        <v>1106</v>
      </c>
      <c r="T42" s="61" t="s">
        <v>1107</v>
      </c>
      <c r="U42" s="61" t="s">
        <v>1104</v>
      </c>
      <c r="V42" s="61" t="s">
        <v>1110</v>
      </c>
      <c r="W42" s="27"/>
      <c r="X42" s="27"/>
      <c r="Y42" s="27" t="s">
        <v>535</v>
      </c>
      <c r="Z42" s="89" t="s">
        <v>908</v>
      </c>
    </row>
    <row r="43" spans="2:26" s="29" customFormat="1" ht="76.5">
      <c r="B43" s="26" t="str">
        <f>+TOC_General!O27</f>
        <v>Articulación y fortalecimiento de emprendimiento locales de la actividad turística</v>
      </c>
      <c r="C43" s="124" t="s">
        <v>653</v>
      </c>
      <c r="D43" s="27" t="s">
        <v>557</v>
      </c>
      <c r="E43" s="53" t="s">
        <v>607</v>
      </c>
      <c r="F43" s="41">
        <v>1</v>
      </c>
      <c r="G43" s="41">
        <v>0</v>
      </c>
      <c r="H43" s="64"/>
      <c r="I43" s="64"/>
      <c r="J43" s="64"/>
      <c r="K43" s="64"/>
      <c r="L43" s="64"/>
      <c r="M43" s="64"/>
      <c r="N43" s="64"/>
      <c r="O43" s="64"/>
      <c r="P43" s="64"/>
      <c r="Q43" s="64"/>
      <c r="R43" s="64">
        <v>3</v>
      </c>
      <c r="S43" s="61" t="s">
        <v>1113</v>
      </c>
      <c r="T43" s="61" t="s">
        <v>1107</v>
      </c>
      <c r="U43" s="61" t="s">
        <v>1112</v>
      </c>
      <c r="V43" s="61" t="s">
        <v>1139</v>
      </c>
      <c r="W43" s="27"/>
      <c r="X43" s="27"/>
      <c r="Y43" s="27" t="s">
        <v>535</v>
      </c>
      <c r="Z43" s="89" t="s">
        <v>907</v>
      </c>
    </row>
    <row r="44" spans="2:26" s="29" customFormat="1" ht="89.25">
      <c r="B44" s="26" t="str">
        <f>+TOC_General!O28</f>
        <v>Fortalecimiento del Comité de Gestión y Sistema Regional de Conservación</v>
      </c>
      <c r="C44" s="124" t="s">
        <v>1022</v>
      </c>
      <c r="D44" s="27" t="s">
        <v>275</v>
      </c>
      <c r="E44" s="51" t="s">
        <v>604</v>
      </c>
      <c r="F44" s="27">
        <v>5</v>
      </c>
      <c r="G44" s="27">
        <v>7</v>
      </c>
      <c r="H44" s="61"/>
      <c r="I44" s="61"/>
      <c r="J44" s="61"/>
      <c r="K44" s="61"/>
      <c r="L44" s="61"/>
      <c r="M44" s="61"/>
      <c r="N44" s="61"/>
      <c r="O44" s="61"/>
      <c r="P44" s="61"/>
      <c r="Q44" s="61"/>
      <c r="R44" s="61">
        <v>2</v>
      </c>
      <c r="S44" s="61" t="s">
        <v>1116</v>
      </c>
      <c r="T44" s="61" t="s">
        <v>1114</v>
      </c>
      <c r="U44" s="61" t="s">
        <v>1112</v>
      </c>
      <c r="V44" s="61" t="s">
        <v>1115</v>
      </c>
      <c r="W44" s="27"/>
      <c r="X44" s="27" t="s">
        <v>535</v>
      </c>
      <c r="Y44" s="27"/>
      <c r="Z44" s="89" t="s">
        <v>1007</v>
      </c>
    </row>
    <row r="45" spans="2:26" s="25" customFormat="1" ht="16.5" customHeight="1">
      <c r="B45" s="211" t="s">
        <v>206</v>
      </c>
      <c r="C45" s="212"/>
      <c r="D45" s="177" t="str">
        <f>+TOC_General!Q23</f>
        <v>Parque Nacional Yaguas</v>
      </c>
      <c r="E45" s="177"/>
      <c r="F45" s="177"/>
      <c r="G45" s="177"/>
      <c r="H45" s="178"/>
      <c r="I45" s="178"/>
      <c r="J45" s="178"/>
      <c r="K45" s="178"/>
      <c r="L45" s="178"/>
      <c r="M45" s="178"/>
      <c r="N45" s="178"/>
      <c r="O45" s="178"/>
      <c r="P45" s="178"/>
      <c r="Q45" s="178"/>
      <c r="R45" s="178"/>
      <c r="S45" s="178"/>
      <c r="T45" s="178"/>
      <c r="U45" s="178"/>
      <c r="V45" s="178"/>
      <c r="W45" s="177"/>
      <c r="X45" s="177"/>
      <c r="Y45" s="177"/>
      <c r="Z45" s="177"/>
    </row>
    <row r="46" spans="2:26" s="29" customFormat="1" ht="42" customHeight="1">
      <c r="B46" s="207" t="s">
        <v>261</v>
      </c>
      <c r="C46" s="208"/>
      <c r="D46" s="203" t="s">
        <v>506</v>
      </c>
      <c r="E46" s="203"/>
      <c r="F46" s="203"/>
      <c r="G46" s="203"/>
      <c r="H46" s="204"/>
      <c r="I46" s="204"/>
      <c r="J46" s="204"/>
      <c r="K46" s="204"/>
      <c r="L46" s="204"/>
      <c r="M46" s="204"/>
      <c r="N46" s="204"/>
      <c r="O46" s="204"/>
      <c r="P46" s="204"/>
      <c r="Q46" s="204"/>
      <c r="R46" s="204"/>
      <c r="S46" s="204"/>
      <c r="T46" s="204"/>
      <c r="U46" s="204"/>
      <c r="V46" s="204"/>
      <c r="W46" s="203"/>
      <c r="X46" s="203"/>
      <c r="Y46" s="203"/>
      <c r="Z46" s="203"/>
    </row>
    <row r="47" spans="2:26" s="29" customFormat="1" ht="16.5" customHeight="1">
      <c r="B47" s="207" t="s">
        <v>207</v>
      </c>
      <c r="C47" s="214"/>
      <c r="D47" s="203" t="s">
        <v>382</v>
      </c>
      <c r="E47" s="203"/>
      <c r="F47" s="203"/>
      <c r="G47" s="203"/>
      <c r="H47" s="204"/>
      <c r="I47" s="204"/>
      <c r="J47" s="204"/>
      <c r="K47" s="204"/>
      <c r="L47" s="204"/>
      <c r="M47" s="204"/>
      <c r="N47" s="204"/>
      <c r="O47" s="204"/>
      <c r="P47" s="204"/>
      <c r="Q47" s="204"/>
      <c r="R47" s="204"/>
      <c r="S47" s="204"/>
      <c r="T47" s="204"/>
      <c r="U47" s="204"/>
      <c r="V47" s="204"/>
      <c r="W47" s="203"/>
      <c r="X47" s="203"/>
      <c r="Y47" s="203"/>
      <c r="Z47" s="203"/>
    </row>
    <row r="48" spans="2:26" s="29" customFormat="1" ht="16.5" customHeight="1">
      <c r="B48" s="207" t="s">
        <v>208</v>
      </c>
      <c r="C48" s="214"/>
      <c r="D48" s="203" t="s">
        <v>516</v>
      </c>
      <c r="E48" s="203"/>
      <c r="F48" s="203"/>
      <c r="G48" s="203"/>
      <c r="H48" s="204"/>
      <c r="I48" s="204"/>
      <c r="J48" s="204"/>
      <c r="K48" s="204"/>
      <c r="L48" s="204"/>
      <c r="M48" s="204"/>
      <c r="N48" s="204"/>
      <c r="O48" s="204"/>
      <c r="P48" s="204"/>
      <c r="Q48" s="204"/>
      <c r="R48" s="204"/>
      <c r="S48" s="204"/>
      <c r="T48" s="204"/>
      <c r="U48" s="204"/>
      <c r="V48" s="204"/>
      <c r="W48" s="203"/>
      <c r="X48" s="203"/>
      <c r="Y48" s="203"/>
      <c r="Z48" s="203"/>
    </row>
    <row r="49" spans="2:26" s="29" customFormat="1" ht="27" customHeight="1">
      <c r="B49" s="207" t="s">
        <v>209</v>
      </c>
      <c r="C49" s="214"/>
      <c r="D49" s="203" t="s">
        <v>1411</v>
      </c>
      <c r="E49" s="203"/>
      <c r="F49" s="203"/>
      <c r="G49" s="203"/>
      <c r="H49" s="204"/>
      <c r="I49" s="204"/>
      <c r="J49" s="204"/>
      <c r="K49" s="204"/>
      <c r="L49" s="204"/>
      <c r="M49" s="204"/>
      <c r="N49" s="204"/>
      <c r="O49" s="204"/>
      <c r="P49" s="204"/>
      <c r="Q49" s="204"/>
      <c r="R49" s="204"/>
      <c r="S49" s="204"/>
      <c r="T49" s="204"/>
      <c r="U49" s="204"/>
      <c r="V49" s="204"/>
      <c r="W49" s="203"/>
      <c r="X49" s="203"/>
      <c r="Y49" s="203"/>
      <c r="Z49" s="203"/>
    </row>
    <row r="50" spans="2:26" s="29" customFormat="1" ht="45" customHeight="1">
      <c r="B50" s="209" t="s">
        <v>210</v>
      </c>
      <c r="C50" s="215"/>
      <c r="D50" s="213" t="s">
        <v>505</v>
      </c>
      <c r="E50" s="213"/>
      <c r="F50" s="213"/>
      <c r="G50" s="213"/>
      <c r="H50" s="213"/>
      <c r="I50" s="213"/>
      <c r="J50" s="213"/>
      <c r="K50" s="213"/>
      <c r="L50" s="213"/>
      <c r="M50" s="213"/>
      <c r="N50" s="213"/>
      <c r="O50" s="213"/>
      <c r="P50" s="213"/>
      <c r="Q50" s="213"/>
      <c r="R50" s="213"/>
      <c r="S50" s="213"/>
      <c r="T50" s="213"/>
      <c r="U50" s="213"/>
      <c r="V50" s="213"/>
      <c r="W50" s="213"/>
      <c r="X50" s="213"/>
      <c r="Y50" s="213"/>
      <c r="Z50" s="213"/>
    </row>
    <row r="51" spans="2:26" s="67" customFormat="1" ht="21.75" customHeight="1">
      <c r="B51" s="155" t="s">
        <v>211</v>
      </c>
      <c r="C51" s="155" t="s">
        <v>212</v>
      </c>
      <c r="D51" s="155" t="s">
        <v>213</v>
      </c>
      <c r="E51" s="155" t="s">
        <v>485</v>
      </c>
      <c r="F51" s="155" t="s">
        <v>214</v>
      </c>
      <c r="G51" s="155" t="s">
        <v>215</v>
      </c>
      <c r="H51" s="231" t="s">
        <v>719</v>
      </c>
      <c r="I51" s="231" t="s">
        <v>720</v>
      </c>
      <c r="J51" s="231" t="s">
        <v>721</v>
      </c>
      <c r="K51" s="231" t="s">
        <v>722</v>
      </c>
      <c r="L51" s="231"/>
      <c r="M51" s="231" t="s">
        <v>723</v>
      </c>
      <c r="N51" s="231"/>
      <c r="O51" s="231"/>
      <c r="P51" s="231"/>
      <c r="Q51" s="231"/>
      <c r="R51" s="232" t="s">
        <v>731</v>
      </c>
      <c r="S51" s="232" t="s">
        <v>732</v>
      </c>
      <c r="T51" s="232" t="s">
        <v>733</v>
      </c>
      <c r="U51" s="232" t="s">
        <v>734</v>
      </c>
      <c r="V51" s="232"/>
      <c r="W51" s="155" t="s">
        <v>216</v>
      </c>
      <c r="X51" s="155"/>
      <c r="Y51" s="155"/>
      <c r="Z51" s="155"/>
    </row>
    <row r="52" spans="2:26" s="67" customFormat="1" ht="87.75" customHeight="1">
      <c r="B52" s="155"/>
      <c r="C52" s="155"/>
      <c r="D52" s="155"/>
      <c r="E52" s="155"/>
      <c r="F52" s="155"/>
      <c r="G52" s="155"/>
      <c r="H52" s="231"/>
      <c r="I52" s="231"/>
      <c r="J52" s="231"/>
      <c r="K52" s="130" t="s">
        <v>724</v>
      </c>
      <c r="L52" s="130" t="s">
        <v>725</v>
      </c>
      <c r="M52" s="130" t="s">
        <v>726</v>
      </c>
      <c r="N52" s="130" t="s">
        <v>727</v>
      </c>
      <c r="O52" s="130" t="s">
        <v>728</v>
      </c>
      <c r="P52" s="130" t="s">
        <v>729</v>
      </c>
      <c r="Q52" s="130" t="s">
        <v>730</v>
      </c>
      <c r="R52" s="232"/>
      <c r="S52" s="232"/>
      <c r="T52" s="232"/>
      <c r="U52" s="129" t="s">
        <v>735</v>
      </c>
      <c r="V52" s="129" t="s">
        <v>736</v>
      </c>
      <c r="W52" s="120" t="s">
        <v>217</v>
      </c>
      <c r="X52" s="120" t="s">
        <v>218</v>
      </c>
      <c r="Y52" s="120" t="s">
        <v>219</v>
      </c>
      <c r="Z52" s="120" t="s">
        <v>220</v>
      </c>
    </row>
    <row r="53" spans="2:26" s="29" customFormat="1" ht="89.25">
      <c r="B53" s="26" t="str">
        <f>+TOC_General!Q24</f>
        <v>Fortalecimiento del control y vigilancia</v>
      </c>
      <c r="C53" s="124" t="s">
        <v>565</v>
      </c>
      <c r="D53" s="27" t="s">
        <v>316</v>
      </c>
      <c r="E53" s="52" t="s">
        <v>602</v>
      </c>
      <c r="F53" s="27">
        <v>2</v>
      </c>
      <c r="G53" s="27">
        <v>5</v>
      </c>
      <c r="H53" s="61"/>
      <c r="I53" s="61"/>
      <c r="J53" s="61"/>
      <c r="K53" s="61"/>
      <c r="L53" s="61"/>
      <c r="M53" s="61"/>
      <c r="N53" s="61"/>
      <c r="O53" s="61"/>
      <c r="P53" s="61"/>
      <c r="Q53" s="61"/>
      <c r="R53" s="61">
        <v>3</v>
      </c>
      <c r="S53" s="61" t="s">
        <v>1130</v>
      </c>
      <c r="T53" s="61" t="s">
        <v>943</v>
      </c>
      <c r="U53" s="61" t="s">
        <v>808</v>
      </c>
      <c r="V53" s="61" t="s">
        <v>1142</v>
      </c>
      <c r="W53" s="27"/>
      <c r="X53" s="27" t="s">
        <v>535</v>
      </c>
      <c r="Y53" s="27"/>
      <c r="Z53" s="124" t="s">
        <v>856</v>
      </c>
    </row>
    <row r="54" spans="2:26" s="29" customFormat="1" ht="89.25">
      <c r="B54" s="26" t="str">
        <f>+TOC_General!Q25</f>
        <v>Fortalecimiento de comunidades en ZA sobre manejo de recursos (paiche, arahuana, taricaya, chambira)</v>
      </c>
      <c r="C54" s="124" t="s">
        <v>566</v>
      </c>
      <c r="D54" s="27" t="s">
        <v>274</v>
      </c>
      <c r="E54" s="53" t="s">
        <v>739</v>
      </c>
      <c r="F54" s="27">
        <v>4</v>
      </c>
      <c r="G54" s="27">
        <v>8</v>
      </c>
      <c r="H54" s="61"/>
      <c r="I54" s="61"/>
      <c r="J54" s="61"/>
      <c r="K54" s="61"/>
      <c r="L54" s="61"/>
      <c r="M54" s="61"/>
      <c r="N54" s="61"/>
      <c r="O54" s="61"/>
      <c r="P54" s="61"/>
      <c r="Q54" s="61"/>
      <c r="R54" s="61">
        <v>3</v>
      </c>
      <c r="S54" s="61" t="s">
        <v>1106</v>
      </c>
      <c r="T54" s="61" t="s">
        <v>1107</v>
      </c>
      <c r="U54" s="61" t="s">
        <v>1104</v>
      </c>
      <c r="V54" s="61" t="s">
        <v>1110</v>
      </c>
      <c r="W54" s="27"/>
      <c r="X54" s="27" t="s">
        <v>535</v>
      </c>
      <c r="Y54" s="27"/>
      <c r="Z54" s="124" t="s">
        <v>909</v>
      </c>
    </row>
    <row r="55" spans="2:26" s="29" customFormat="1" ht="114.75">
      <c r="B55" s="26" t="str">
        <f>+TOC_General!Q28</f>
        <v>Fortalecimiento del Comité de Gestión</v>
      </c>
      <c r="C55" s="124" t="s">
        <v>654</v>
      </c>
      <c r="D55" s="27" t="s">
        <v>275</v>
      </c>
      <c r="E55" s="51" t="s">
        <v>604</v>
      </c>
      <c r="F55" s="27">
        <v>3</v>
      </c>
      <c r="G55" s="27">
        <v>8</v>
      </c>
      <c r="H55" s="61"/>
      <c r="I55" s="61"/>
      <c r="J55" s="61"/>
      <c r="K55" s="61"/>
      <c r="L55" s="61"/>
      <c r="M55" s="61"/>
      <c r="N55" s="61"/>
      <c r="O55" s="61"/>
      <c r="P55" s="61"/>
      <c r="Q55" s="61"/>
      <c r="R55" s="61">
        <v>2</v>
      </c>
      <c r="S55" s="61" t="s">
        <v>1126</v>
      </c>
      <c r="T55" s="61" t="s">
        <v>1114</v>
      </c>
      <c r="U55" s="61" t="s">
        <v>1128</v>
      </c>
      <c r="V55" s="61" t="s">
        <v>1127</v>
      </c>
      <c r="W55" s="27"/>
      <c r="X55" s="27"/>
      <c r="Y55" s="27" t="s">
        <v>535</v>
      </c>
      <c r="Z55" s="124" t="s">
        <v>1007</v>
      </c>
    </row>
    <row r="56" spans="2:26" s="29" customFormat="1" ht="22.5" customHeight="1">
      <c r="B56" s="164" t="s">
        <v>206</v>
      </c>
      <c r="C56" s="172"/>
      <c r="D56" s="193" t="str">
        <f>+TOC_General!O29</f>
        <v>Reserva Nacional Matsés</v>
      </c>
      <c r="E56" s="194"/>
      <c r="F56" s="194"/>
      <c r="G56" s="194"/>
      <c r="H56" s="194"/>
      <c r="I56" s="194"/>
      <c r="J56" s="194"/>
      <c r="K56" s="194"/>
      <c r="L56" s="194"/>
      <c r="M56" s="194"/>
      <c r="N56" s="194"/>
      <c r="O56" s="194"/>
      <c r="P56" s="194"/>
      <c r="Q56" s="194"/>
      <c r="R56" s="194"/>
      <c r="S56" s="194"/>
      <c r="T56" s="194"/>
      <c r="U56" s="194"/>
      <c r="V56" s="194"/>
      <c r="W56" s="194"/>
      <c r="X56" s="194"/>
      <c r="Y56" s="194"/>
      <c r="Z56" s="195"/>
    </row>
    <row r="57" spans="2:26" s="29" customFormat="1" ht="43.5" customHeight="1">
      <c r="B57" s="162" t="s">
        <v>261</v>
      </c>
      <c r="C57" s="163"/>
      <c r="D57" s="191" t="s">
        <v>674</v>
      </c>
      <c r="E57" s="167"/>
      <c r="F57" s="167"/>
      <c r="G57" s="167"/>
      <c r="H57" s="167"/>
      <c r="I57" s="167"/>
      <c r="J57" s="167"/>
      <c r="K57" s="167"/>
      <c r="L57" s="167"/>
      <c r="M57" s="167"/>
      <c r="N57" s="167"/>
      <c r="O57" s="167"/>
      <c r="P57" s="167"/>
      <c r="Q57" s="167"/>
      <c r="R57" s="167"/>
      <c r="S57" s="167"/>
      <c r="T57" s="167"/>
      <c r="U57" s="167"/>
      <c r="V57" s="167"/>
      <c r="W57" s="167"/>
      <c r="X57" s="167"/>
      <c r="Y57" s="167"/>
      <c r="Z57" s="192"/>
    </row>
    <row r="58" spans="2:26" s="29" customFormat="1" ht="19.5" customHeight="1">
      <c r="B58" s="162" t="s">
        <v>207</v>
      </c>
      <c r="C58" s="163"/>
      <c r="D58" s="191" t="s">
        <v>456</v>
      </c>
      <c r="E58" s="167"/>
      <c r="F58" s="167"/>
      <c r="G58" s="167"/>
      <c r="H58" s="167"/>
      <c r="I58" s="167"/>
      <c r="J58" s="167"/>
      <c r="K58" s="167"/>
      <c r="L58" s="167"/>
      <c r="M58" s="167"/>
      <c r="N58" s="167"/>
      <c r="O58" s="167"/>
      <c r="P58" s="167"/>
      <c r="Q58" s="167"/>
      <c r="R58" s="167"/>
      <c r="S58" s="167"/>
      <c r="T58" s="167"/>
      <c r="U58" s="167"/>
      <c r="V58" s="167"/>
      <c r="W58" s="167"/>
      <c r="X58" s="167"/>
      <c r="Y58" s="167"/>
      <c r="Z58" s="192"/>
    </row>
    <row r="59" spans="2:26" s="29" customFormat="1" ht="22.5" customHeight="1">
      <c r="B59" s="162" t="s">
        <v>208</v>
      </c>
      <c r="C59" s="163"/>
      <c r="D59" s="191" t="s">
        <v>675</v>
      </c>
      <c r="E59" s="167"/>
      <c r="F59" s="167"/>
      <c r="G59" s="167"/>
      <c r="H59" s="167"/>
      <c r="I59" s="167"/>
      <c r="J59" s="167"/>
      <c r="K59" s="167"/>
      <c r="L59" s="167"/>
      <c r="M59" s="167"/>
      <c r="N59" s="167"/>
      <c r="O59" s="167"/>
      <c r="P59" s="167"/>
      <c r="Q59" s="167"/>
      <c r="R59" s="167"/>
      <c r="S59" s="167"/>
      <c r="T59" s="167"/>
      <c r="U59" s="167"/>
      <c r="V59" s="167"/>
      <c r="W59" s="167"/>
      <c r="X59" s="167"/>
      <c r="Y59" s="167"/>
      <c r="Z59" s="192"/>
    </row>
    <row r="60" spans="2:26" s="29" customFormat="1" ht="29.25" customHeight="1">
      <c r="B60" s="162" t="s">
        <v>209</v>
      </c>
      <c r="C60" s="163"/>
      <c r="D60" s="203" t="s">
        <v>1411</v>
      </c>
      <c r="E60" s="203"/>
      <c r="F60" s="203"/>
      <c r="G60" s="203"/>
      <c r="H60" s="204"/>
      <c r="I60" s="204"/>
      <c r="J60" s="204"/>
      <c r="K60" s="204"/>
      <c r="L60" s="204"/>
      <c r="M60" s="204"/>
      <c r="N60" s="204"/>
      <c r="O60" s="204"/>
      <c r="P60" s="204"/>
      <c r="Q60" s="204"/>
      <c r="R60" s="204"/>
      <c r="S60" s="204"/>
      <c r="T60" s="204"/>
      <c r="U60" s="204"/>
      <c r="V60" s="204"/>
      <c r="W60" s="203"/>
      <c r="X60" s="203"/>
      <c r="Y60" s="203"/>
      <c r="Z60" s="203"/>
    </row>
    <row r="61" spans="2:26" s="29" customFormat="1" ht="33.75" customHeight="1">
      <c r="B61" s="157" t="s">
        <v>210</v>
      </c>
      <c r="C61" s="158"/>
      <c r="D61" s="196" t="s">
        <v>1412</v>
      </c>
      <c r="E61" s="153"/>
      <c r="F61" s="153"/>
      <c r="G61" s="153"/>
      <c r="H61" s="153"/>
      <c r="I61" s="153"/>
      <c r="J61" s="153"/>
      <c r="K61" s="153"/>
      <c r="L61" s="153"/>
      <c r="M61" s="153"/>
      <c r="N61" s="153"/>
      <c r="O61" s="153"/>
      <c r="P61" s="153"/>
      <c r="Q61" s="153"/>
      <c r="R61" s="153"/>
      <c r="S61" s="153"/>
      <c r="T61" s="153"/>
      <c r="U61" s="153"/>
      <c r="V61" s="153"/>
      <c r="W61" s="153"/>
      <c r="X61" s="153"/>
      <c r="Y61" s="153"/>
      <c r="Z61" s="197"/>
    </row>
    <row r="62" spans="2:26" s="29" customFormat="1" ht="12.75" customHeight="1">
      <c r="B62" s="155" t="s">
        <v>211</v>
      </c>
      <c r="C62" s="155" t="s">
        <v>212</v>
      </c>
      <c r="D62" s="155" t="s">
        <v>213</v>
      </c>
      <c r="E62" s="155" t="s">
        <v>485</v>
      </c>
      <c r="F62" s="155" t="s">
        <v>214</v>
      </c>
      <c r="G62" s="155" t="s">
        <v>215</v>
      </c>
      <c r="H62" s="231" t="s">
        <v>719</v>
      </c>
      <c r="I62" s="231" t="s">
        <v>720</v>
      </c>
      <c r="J62" s="231" t="s">
        <v>721</v>
      </c>
      <c r="K62" s="231" t="s">
        <v>722</v>
      </c>
      <c r="L62" s="231"/>
      <c r="M62" s="231" t="s">
        <v>723</v>
      </c>
      <c r="N62" s="231"/>
      <c r="O62" s="231"/>
      <c r="P62" s="231"/>
      <c r="Q62" s="231"/>
      <c r="R62" s="232" t="s">
        <v>731</v>
      </c>
      <c r="S62" s="232" t="s">
        <v>732</v>
      </c>
      <c r="T62" s="232" t="s">
        <v>733</v>
      </c>
      <c r="U62" s="232" t="s">
        <v>734</v>
      </c>
      <c r="V62" s="232"/>
      <c r="W62" s="155" t="s">
        <v>216</v>
      </c>
      <c r="X62" s="155"/>
      <c r="Y62" s="155"/>
      <c r="Z62" s="155"/>
    </row>
    <row r="63" spans="2:26" s="29" customFormat="1" ht="72">
      <c r="B63" s="155"/>
      <c r="C63" s="155"/>
      <c r="D63" s="155"/>
      <c r="E63" s="155"/>
      <c r="F63" s="155"/>
      <c r="G63" s="155"/>
      <c r="H63" s="231"/>
      <c r="I63" s="231"/>
      <c r="J63" s="231"/>
      <c r="K63" s="130" t="s">
        <v>724</v>
      </c>
      <c r="L63" s="130" t="s">
        <v>725</v>
      </c>
      <c r="M63" s="130" t="s">
        <v>726</v>
      </c>
      <c r="N63" s="130" t="s">
        <v>727</v>
      </c>
      <c r="O63" s="130" t="s">
        <v>728</v>
      </c>
      <c r="P63" s="130" t="s">
        <v>729</v>
      </c>
      <c r="Q63" s="130" t="s">
        <v>730</v>
      </c>
      <c r="R63" s="232"/>
      <c r="S63" s="232"/>
      <c r="T63" s="232"/>
      <c r="U63" s="129" t="s">
        <v>735</v>
      </c>
      <c r="V63" s="129" t="s">
        <v>736</v>
      </c>
      <c r="W63" s="120" t="s">
        <v>217</v>
      </c>
      <c r="X63" s="120" t="s">
        <v>218</v>
      </c>
      <c r="Y63" s="120" t="s">
        <v>219</v>
      </c>
      <c r="Z63" s="120" t="s">
        <v>220</v>
      </c>
    </row>
    <row r="64" spans="2:26" s="29" customFormat="1" ht="102">
      <c r="B64" s="26" t="str">
        <f>+TOC_General!O30</f>
        <v>Fortalecimiento del control y vigilancia</v>
      </c>
      <c r="C64" s="124" t="s">
        <v>1006</v>
      </c>
      <c r="D64" s="27" t="s">
        <v>451</v>
      </c>
      <c r="E64" s="53" t="s">
        <v>602</v>
      </c>
      <c r="F64" s="27">
        <v>3</v>
      </c>
      <c r="G64" s="27">
        <v>5</v>
      </c>
      <c r="H64" s="61"/>
      <c r="I64" s="61"/>
      <c r="J64" s="61"/>
      <c r="K64" s="61"/>
      <c r="L64" s="61"/>
      <c r="M64" s="61"/>
      <c r="N64" s="61"/>
      <c r="O64" s="61"/>
      <c r="P64" s="61"/>
      <c r="Q64" s="61"/>
      <c r="R64" s="61">
        <v>3</v>
      </c>
      <c r="S64" s="61" t="s">
        <v>1130</v>
      </c>
      <c r="T64" s="61" t="s">
        <v>943</v>
      </c>
      <c r="U64" s="61" t="s">
        <v>808</v>
      </c>
      <c r="V64" s="61" t="s">
        <v>1142</v>
      </c>
      <c r="W64" s="27"/>
      <c r="X64" s="27" t="s">
        <v>535</v>
      </c>
      <c r="Y64" s="27"/>
      <c r="Z64" s="124" t="s">
        <v>856</v>
      </c>
    </row>
    <row r="65" spans="2:26" s="29" customFormat="1" ht="89.25">
      <c r="B65" s="26" t="str">
        <f>+TOC_General!O31</f>
        <v>Fortalecimiento de manejo de recursos naturales (peces de consumo humano, hojas de irapay y fauna silvestre)</v>
      </c>
      <c r="C65" s="124" t="s">
        <v>676</v>
      </c>
      <c r="D65" s="27" t="s">
        <v>291</v>
      </c>
      <c r="E65" s="50" t="s">
        <v>739</v>
      </c>
      <c r="F65" s="27">
        <v>5</v>
      </c>
      <c r="G65" s="27">
        <v>10</v>
      </c>
      <c r="H65" s="61"/>
      <c r="I65" s="61"/>
      <c r="J65" s="61"/>
      <c r="K65" s="61"/>
      <c r="L65" s="61"/>
      <c r="M65" s="61"/>
      <c r="N65" s="61"/>
      <c r="O65" s="61"/>
      <c r="P65" s="61"/>
      <c r="Q65" s="61"/>
      <c r="R65" s="61">
        <v>2</v>
      </c>
      <c r="S65" s="85" t="s">
        <v>810</v>
      </c>
      <c r="T65" s="85" t="s">
        <v>1123</v>
      </c>
      <c r="U65" s="85" t="s">
        <v>809</v>
      </c>
      <c r="V65" s="85" t="s">
        <v>751</v>
      </c>
      <c r="W65" s="27"/>
      <c r="X65" s="27" t="s">
        <v>535</v>
      </c>
      <c r="Y65" s="27"/>
      <c r="Z65" s="124" t="s">
        <v>712</v>
      </c>
    </row>
    <row r="66" spans="2:26" s="29" customFormat="1" ht="102">
      <c r="B66" s="26" t="str">
        <f>+TOC_General!O32</f>
        <v>Fortalecimiento del Comité de Gestión</v>
      </c>
      <c r="C66" s="124" t="s">
        <v>677</v>
      </c>
      <c r="D66" s="27" t="s">
        <v>275</v>
      </c>
      <c r="E66" s="50" t="s">
        <v>604</v>
      </c>
      <c r="F66" s="27">
        <v>5</v>
      </c>
      <c r="G66" s="27">
        <v>10</v>
      </c>
      <c r="H66" s="61"/>
      <c r="I66" s="61"/>
      <c r="J66" s="61"/>
      <c r="K66" s="61"/>
      <c r="L66" s="61"/>
      <c r="M66" s="61"/>
      <c r="N66" s="61"/>
      <c r="O66" s="61"/>
      <c r="P66" s="61"/>
      <c r="Q66" s="61"/>
      <c r="R66" s="61">
        <v>2</v>
      </c>
      <c r="S66" s="85" t="s">
        <v>1122</v>
      </c>
      <c r="T66" s="61" t="s">
        <v>1119</v>
      </c>
      <c r="U66" s="61" t="s">
        <v>1120</v>
      </c>
      <c r="V66" s="61" t="s">
        <v>1121</v>
      </c>
      <c r="W66" s="27"/>
      <c r="X66" s="27" t="s">
        <v>535</v>
      </c>
      <c r="Y66" s="27"/>
      <c r="Z66" s="124" t="s">
        <v>1007</v>
      </c>
    </row>
    <row r="67" spans="2:26" s="25" customFormat="1" ht="20.25" customHeight="1">
      <c r="B67" s="211" t="s">
        <v>206</v>
      </c>
      <c r="C67" s="212"/>
      <c r="D67" s="177" t="str">
        <f>+TOC_General!O33</f>
        <v>Tierras de Comunidades Campesinas</v>
      </c>
      <c r="E67" s="177"/>
      <c r="F67" s="177"/>
      <c r="G67" s="177"/>
      <c r="H67" s="178"/>
      <c r="I67" s="178"/>
      <c r="J67" s="178"/>
      <c r="K67" s="178"/>
      <c r="L67" s="178"/>
      <c r="M67" s="178"/>
      <c r="N67" s="178"/>
      <c r="O67" s="178"/>
      <c r="P67" s="178"/>
      <c r="Q67" s="178"/>
      <c r="R67" s="178"/>
      <c r="S67" s="178"/>
      <c r="T67" s="178"/>
      <c r="U67" s="178"/>
      <c r="V67" s="178"/>
      <c r="W67" s="177"/>
      <c r="X67" s="177"/>
      <c r="Y67" s="177"/>
      <c r="Z67" s="177"/>
    </row>
    <row r="68" spans="2:26" s="29" customFormat="1" ht="27" customHeight="1">
      <c r="B68" s="207" t="s">
        <v>261</v>
      </c>
      <c r="C68" s="208"/>
      <c r="D68" s="203" t="s">
        <v>507</v>
      </c>
      <c r="E68" s="203"/>
      <c r="F68" s="203"/>
      <c r="G68" s="203"/>
      <c r="H68" s="204"/>
      <c r="I68" s="204"/>
      <c r="J68" s="204"/>
      <c r="K68" s="204"/>
      <c r="L68" s="204"/>
      <c r="M68" s="204"/>
      <c r="N68" s="204"/>
      <c r="O68" s="204"/>
      <c r="P68" s="204"/>
      <c r="Q68" s="204"/>
      <c r="R68" s="204"/>
      <c r="S68" s="204"/>
      <c r="T68" s="204"/>
      <c r="U68" s="204"/>
      <c r="V68" s="204"/>
      <c r="W68" s="203"/>
      <c r="X68" s="203"/>
      <c r="Y68" s="203"/>
      <c r="Z68" s="203"/>
    </row>
    <row r="69" spans="2:26" s="29" customFormat="1" ht="14.25" customHeight="1">
      <c r="B69" s="207" t="s">
        <v>207</v>
      </c>
      <c r="C69" s="208"/>
      <c r="D69" s="203" t="s">
        <v>508</v>
      </c>
      <c r="E69" s="203"/>
      <c r="F69" s="203"/>
      <c r="G69" s="203"/>
      <c r="H69" s="204"/>
      <c r="I69" s="204"/>
      <c r="J69" s="204"/>
      <c r="K69" s="204"/>
      <c r="L69" s="204"/>
      <c r="M69" s="204"/>
      <c r="N69" s="204"/>
      <c r="O69" s="204"/>
      <c r="P69" s="204"/>
      <c r="Q69" s="204"/>
      <c r="R69" s="204"/>
      <c r="S69" s="204"/>
      <c r="T69" s="204"/>
      <c r="U69" s="204"/>
      <c r="V69" s="204"/>
      <c r="W69" s="203"/>
      <c r="X69" s="203"/>
      <c r="Y69" s="203"/>
      <c r="Z69" s="203"/>
    </row>
    <row r="70" spans="2:26" s="29" customFormat="1" ht="16.5" customHeight="1">
      <c r="B70" s="207" t="s">
        <v>208</v>
      </c>
      <c r="C70" s="208"/>
      <c r="D70" s="203" t="s">
        <v>655</v>
      </c>
      <c r="E70" s="203"/>
      <c r="F70" s="203"/>
      <c r="G70" s="203"/>
      <c r="H70" s="204"/>
      <c r="I70" s="204"/>
      <c r="J70" s="204"/>
      <c r="K70" s="204"/>
      <c r="L70" s="204"/>
      <c r="M70" s="204"/>
      <c r="N70" s="204"/>
      <c r="O70" s="204"/>
      <c r="P70" s="204"/>
      <c r="Q70" s="204"/>
      <c r="R70" s="204"/>
      <c r="S70" s="204"/>
      <c r="T70" s="204"/>
      <c r="U70" s="204"/>
      <c r="V70" s="204"/>
      <c r="W70" s="203"/>
      <c r="X70" s="203"/>
      <c r="Y70" s="203"/>
      <c r="Z70" s="203"/>
    </row>
    <row r="71" spans="2:26" s="29" customFormat="1" ht="25.5" customHeight="1">
      <c r="B71" s="207" t="s">
        <v>209</v>
      </c>
      <c r="C71" s="208"/>
      <c r="D71" s="203" t="s">
        <v>1411</v>
      </c>
      <c r="E71" s="203"/>
      <c r="F71" s="203"/>
      <c r="G71" s="203"/>
      <c r="H71" s="204"/>
      <c r="I71" s="204"/>
      <c r="J71" s="204"/>
      <c r="K71" s="204"/>
      <c r="L71" s="204"/>
      <c r="M71" s="204"/>
      <c r="N71" s="204"/>
      <c r="O71" s="204"/>
      <c r="P71" s="204"/>
      <c r="Q71" s="204"/>
      <c r="R71" s="204"/>
      <c r="S71" s="204"/>
      <c r="T71" s="204"/>
      <c r="U71" s="204"/>
      <c r="V71" s="204"/>
      <c r="W71" s="203"/>
      <c r="X71" s="203"/>
      <c r="Y71" s="203"/>
      <c r="Z71" s="203"/>
    </row>
    <row r="72" spans="2:26" s="29" customFormat="1" ht="29.25" customHeight="1">
      <c r="B72" s="209" t="s">
        <v>210</v>
      </c>
      <c r="C72" s="210"/>
      <c r="D72" s="213" t="s">
        <v>509</v>
      </c>
      <c r="E72" s="213"/>
      <c r="F72" s="213"/>
      <c r="G72" s="213"/>
      <c r="H72" s="213"/>
      <c r="I72" s="213"/>
      <c r="J72" s="213"/>
      <c r="K72" s="213"/>
      <c r="L72" s="213"/>
      <c r="M72" s="213"/>
      <c r="N72" s="213"/>
      <c r="O72" s="213"/>
      <c r="P72" s="213"/>
      <c r="Q72" s="213"/>
      <c r="R72" s="213"/>
      <c r="S72" s="213"/>
      <c r="T72" s="213"/>
      <c r="U72" s="213"/>
      <c r="V72" s="213"/>
      <c r="W72" s="213"/>
      <c r="X72" s="213"/>
      <c r="Y72" s="213"/>
      <c r="Z72" s="213"/>
    </row>
    <row r="73" spans="2:26" s="67" customFormat="1" ht="27.75" customHeight="1">
      <c r="B73" s="155" t="s">
        <v>211</v>
      </c>
      <c r="C73" s="155" t="s">
        <v>212</v>
      </c>
      <c r="D73" s="155" t="s">
        <v>213</v>
      </c>
      <c r="E73" s="155" t="s">
        <v>485</v>
      </c>
      <c r="F73" s="155" t="s">
        <v>214</v>
      </c>
      <c r="G73" s="155" t="s">
        <v>215</v>
      </c>
      <c r="H73" s="231" t="s">
        <v>719</v>
      </c>
      <c r="I73" s="231" t="s">
        <v>720</v>
      </c>
      <c r="J73" s="231" t="s">
        <v>721</v>
      </c>
      <c r="K73" s="231" t="s">
        <v>722</v>
      </c>
      <c r="L73" s="231"/>
      <c r="M73" s="231" t="s">
        <v>723</v>
      </c>
      <c r="N73" s="231"/>
      <c r="O73" s="231"/>
      <c r="P73" s="231"/>
      <c r="Q73" s="231"/>
      <c r="R73" s="232" t="s">
        <v>731</v>
      </c>
      <c r="S73" s="232" t="s">
        <v>732</v>
      </c>
      <c r="T73" s="232" t="s">
        <v>733</v>
      </c>
      <c r="U73" s="232" t="s">
        <v>734</v>
      </c>
      <c r="V73" s="232"/>
      <c r="W73" s="155" t="s">
        <v>216</v>
      </c>
      <c r="X73" s="155"/>
      <c r="Y73" s="155"/>
      <c r="Z73" s="155"/>
    </row>
    <row r="74" spans="2:26" s="67" customFormat="1" ht="85.5" customHeight="1">
      <c r="B74" s="155"/>
      <c r="C74" s="155"/>
      <c r="D74" s="155"/>
      <c r="E74" s="155"/>
      <c r="F74" s="155"/>
      <c r="G74" s="155"/>
      <c r="H74" s="231"/>
      <c r="I74" s="231"/>
      <c r="J74" s="231"/>
      <c r="K74" s="130" t="s">
        <v>724</v>
      </c>
      <c r="L74" s="130" t="s">
        <v>725</v>
      </c>
      <c r="M74" s="130" t="s">
        <v>726</v>
      </c>
      <c r="N74" s="130" t="s">
        <v>727</v>
      </c>
      <c r="O74" s="130" t="s">
        <v>728</v>
      </c>
      <c r="P74" s="130" t="s">
        <v>729</v>
      </c>
      <c r="Q74" s="130" t="s">
        <v>730</v>
      </c>
      <c r="R74" s="232"/>
      <c r="S74" s="232"/>
      <c r="T74" s="232"/>
      <c r="U74" s="129" t="s">
        <v>735</v>
      </c>
      <c r="V74" s="129" t="s">
        <v>736</v>
      </c>
      <c r="W74" s="120" t="s">
        <v>217</v>
      </c>
      <c r="X74" s="120" t="s">
        <v>218</v>
      </c>
      <c r="Y74" s="120" t="s">
        <v>219</v>
      </c>
      <c r="Z74" s="120" t="s">
        <v>220</v>
      </c>
    </row>
    <row r="75" spans="2:26" s="29" customFormat="1" ht="114.75" customHeight="1">
      <c r="B75" s="26" t="str">
        <f>+TOC_General!M24</f>
        <v>Saneamiento físico legal de comunidades campesinas</v>
      </c>
      <c r="C75" s="124" t="s">
        <v>1021</v>
      </c>
      <c r="D75" s="27" t="s">
        <v>294</v>
      </c>
      <c r="E75" s="53" t="s">
        <v>608</v>
      </c>
      <c r="F75" s="27">
        <v>10</v>
      </c>
      <c r="G75" s="27">
        <v>10</v>
      </c>
      <c r="H75" s="61"/>
      <c r="I75" s="61"/>
      <c r="J75" s="61"/>
      <c r="K75" s="61"/>
      <c r="L75" s="61"/>
      <c r="M75" s="61"/>
      <c r="N75" s="61"/>
      <c r="O75" s="61"/>
      <c r="P75" s="61"/>
      <c r="Q75" s="61"/>
      <c r="R75" s="61">
        <v>3</v>
      </c>
      <c r="S75" s="61"/>
      <c r="T75" s="27" t="s">
        <v>797</v>
      </c>
      <c r="U75" s="27" t="s">
        <v>1560</v>
      </c>
      <c r="V75" s="27" t="s">
        <v>798</v>
      </c>
      <c r="W75" s="27"/>
      <c r="X75" s="27" t="s">
        <v>535</v>
      </c>
      <c r="Y75" s="27"/>
      <c r="Z75" s="59" t="s">
        <v>715</v>
      </c>
    </row>
    <row r="76" spans="2:26" s="29" customFormat="1" ht="123" customHeight="1">
      <c r="B76" s="26" t="str">
        <f>+TOC_General!M25</f>
        <v>Promoción del manejo agropecuario y forestal</v>
      </c>
      <c r="C76" s="124" t="s">
        <v>1004</v>
      </c>
      <c r="D76" s="27" t="s">
        <v>244</v>
      </c>
      <c r="E76" s="53" t="s">
        <v>607</v>
      </c>
      <c r="F76" s="27">
        <v>15</v>
      </c>
      <c r="G76" s="27">
        <v>15</v>
      </c>
      <c r="H76" s="61"/>
      <c r="I76" s="61"/>
      <c r="J76" s="61"/>
      <c r="K76" s="61"/>
      <c r="L76" s="61"/>
      <c r="M76" s="61"/>
      <c r="N76" s="61"/>
      <c r="O76" s="61"/>
      <c r="P76" s="61"/>
      <c r="Q76" s="61"/>
      <c r="R76" s="61">
        <v>3</v>
      </c>
      <c r="S76" s="61" t="s">
        <v>1143</v>
      </c>
      <c r="T76" s="61" t="s">
        <v>1146</v>
      </c>
      <c r="U76" s="61" t="s">
        <v>1145</v>
      </c>
      <c r="V76" s="61" t="s">
        <v>1144</v>
      </c>
      <c r="W76" s="27"/>
      <c r="X76" s="27" t="s">
        <v>535</v>
      </c>
      <c r="Y76" s="27"/>
      <c r="Z76" s="124" t="s">
        <v>897</v>
      </c>
    </row>
    <row r="77" spans="2:26" s="29" customFormat="1" ht="15" customHeight="1">
      <c r="B77" s="207" t="s">
        <v>206</v>
      </c>
      <c r="C77" s="208"/>
      <c r="D77" s="205" t="str">
        <f>+TOC_General!Q30</f>
        <v>Tierras en Comunidades Nativas</v>
      </c>
      <c r="E77" s="205"/>
      <c r="F77" s="205"/>
      <c r="G77" s="205"/>
      <c r="H77" s="206"/>
      <c r="I77" s="206"/>
      <c r="J77" s="206"/>
      <c r="K77" s="206"/>
      <c r="L77" s="206"/>
      <c r="M77" s="206"/>
      <c r="N77" s="206"/>
      <c r="O77" s="206"/>
      <c r="P77" s="206"/>
      <c r="Q77" s="206"/>
      <c r="R77" s="206"/>
      <c r="S77" s="206"/>
      <c r="T77" s="206"/>
      <c r="U77" s="206"/>
      <c r="V77" s="206"/>
      <c r="W77" s="205"/>
      <c r="X77" s="205"/>
      <c r="Y77" s="205"/>
      <c r="Z77" s="205"/>
    </row>
    <row r="78" spans="2:26" s="29" customFormat="1" ht="115.5" customHeight="1">
      <c r="B78" s="207" t="s">
        <v>261</v>
      </c>
      <c r="C78" s="208"/>
      <c r="D78" s="152" t="s">
        <v>1524</v>
      </c>
      <c r="E78" s="153"/>
      <c r="F78" s="153"/>
      <c r="G78" s="153"/>
      <c r="H78" s="153"/>
      <c r="I78" s="153"/>
      <c r="J78" s="153"/>
      <c r="K78" s="153"/>
      <c r="L78" s="153"/>
      <c r="M78" s="153"/>
      <c r="N78" s="153"/>
      <c r="O78" s="153"/>
      <c r="P78" s="153"/>
      <c r="Q78" s="153"/>
      <c r="R78" s="153"/>
      <c r="S78" s="153"/>
      <c r="T78" s="153"/>
      <c r="U78" s="153"/>
      <c r="V78" s="153"/>
      <c r="W78" s="153"/>
      <c r="X78" s="153"/>
      <c r="Y78" s="153"/>
      <c r="Z78" s="154"/>
    </row>
    <row r="79" spans="2:26" s="29" customFormat="1" ht="14.25" customHeight="1">
      <c r="B79" s="207" t="s">
        <v>207</v>
      </c>
      <c r="C79" s="208"/>
      <c r="D79" s="152" t="s">
        <v>366</v>
      </c>
      <c r="E79" s="153"/>
      <c r="F79" s="153"/>
      <c r="G79" s="153"/>
      <c r="H79" s="153"/>
      <c r="I79" s="153"/>
      <c r="J79" s="153"/>
      <c r="K79" s="153"/>
      <c r="L79" s="153"/>
      <c r="M79" s="153"/>
      <c r="N79" s="153"/>
      <c r="O79" s="153"/>
      <c r="P79" s="153"/>
      <c r="Q79" s="153"/>
      <c r="R79" s="153"/>
      <c r="S79" s="153"/>
      <c r="T79" s="153"/>
      <c r="U79" s="153"/>
      <c r="V79" s="153"/>
      <c r="W79" s="153"/>
      <c r="X79" s="153"/>
      <c r="Y79" s="153"/>
      <c r="Z79" s="154"/>
    </row>
    <row r="80" spans="2:26" s="29" customFormat="1" ht="14.25" customHeight="1">
      <c r="B80" s="207" t="s">
        <v>208</v>
      </c>
      <c r="C80" s="208"/>
      <c r="D80" s="152" t="s">
        <v>367</v>
      </c>
      <c r="E80" s="153"/>
      <c r="F80" s="153"/>
      <c r="G80" s="153"/>
      <c r="H80" s="153"/>
      <c r="I80" s="153"/>
      <c r="J80" s="153"/>
      <c r="K80" s="153"/>
      <c r="L80" s="153"/>
      <c r="M80" s="153"/>
      <c r="N80" s="153"/>
      <c r="O80" s="153"/>
      <c r="P80" s="153"/>
      <c r="Q80" s="153"/>
      <c r="R80" s="153"/>
      <c r="S80" s="153"/>
      <c r="T80" s="153"/>
      <c r="U80" s="153"/>
      <c r="V80" s="153"/>
      <c r="W80" s="153"/>
      <c r="X80" s="153"/>
      <c r="Y80" s="153"/>
      <c r="Z80" s="154"/>
    </row>
    <row r="81" spans="2:26" s="29" customFormat="1" ht="27.75" customHeight="1">
      <c r="B81" s="207" t="s">
        <v>209</v>
      </c>
      <c r="C81" s="208"/>
      <c r="D81" s="203" t="s">
        <v>1411</v>
      </c>
      <c r="E81" s="203"/>
      <c r="F81" s="203"/>
      <c r="G81" s="203"/>
      <c r="H81" s="204"/>
      <c r="I81" s="204"/>
      <c r="J81" s="204"/>
      <c r="K81" s="204"/>
      <c r="L81" s="204"/>
      <c r="M81" s="204"/>
      <c r="N81" s="204"/>
      <c r="O81" s="204"/>
      <c r="P81" s="204"/>
      <c r="Q81" s="204"/>
      <c r="R81" s="204"/>
      <c r="S81" s="204"/>
      <c r="T81" s="204"/>
      <c r="U81" s="204"/>
      <c r="V81" s="204"/>
      <c r="W81" s="203"/>
      <c r="X81" s="203"/>
      <c r="Y81" s="203"/>
      <c r="Z81" s="203"/>
    </row>
    <row r="82" spans="2:26" s="29" customFormat="1" ht="36.75" customHeight="1">
      <c r="B82" s="209" t="s">
        <v>210</v>
      </c>
      <c r="C82" s="210"/>
      <c r="D82" s="152" t="s">
        <v>509</v>
      </c>
      <c r="E82" s="153"/>
      <c r="F82" s="153"/>
      <c r="G82" s="153"/>
      <c r="H82" s="153"/>
      <c r="I82" s="153"/>
      <c r="J82" s="153"/>
      <c r="K82" s="153"/>
      <c r="L82" s="153"/>
      <c r="M82" s="153"/>
      <c r="N82" s="153"/>
      <c r="O82" s="153"/>
      <c r="P82" s="153"/>
      <c r="Q82" s="153"/>
      <c r="R82" s="153"/>
      <c r="S82" s="153"/>
      <c r="T82" s="153"/>
      <c r="U82" s="153"/>
      <c r="V82" s="153"/>
      <c r="W82" s="153"/>
      <c r="X82" s="153"/>
      <c r="Y82" s="153"/>
      <c r="Z82" s="154"/>
    </row>
    <row r="83" spans="2:26" s="67" customFormat="1" ht="22.5" customHeight="1">
      <c r="B83" s="155" t="s">
        <v>211</v>
      </c>
      <c r="C83" s="155" t="s">
        <v>212</v>
      </c>
      <c r="D83" s="155" t="s">
        <v>213</v>
      </c>
      <c r="E83" s="155" t="s">
        <v>485</v>
      </c>
      <c r="F83" s="155" t="s">
        <v>214</v>
      </c>
      <c r="G83" s="155" t="s">
        <v>215</v>
      </c>
      <c r="H83" s="231" t="s">
        <v>719</v>
      </c>
      <c r="I83" s="231" t="s">
        <v>720</v>
      </c>
      <c r="J83" s="231" t="s">
        <v>721</v>
      </c>
      <c r="K83" s="231" t="s">
        <v>722</v>
      </c>
      <c r="L83" s="231"/>
      <c r="M83" s="231" t="s">
        <v>723</v>
      </c>
      <c r="N83" s="231"/>
      <c r="O83" s="231"/>
      <c r="P83" s="231"/>
      <c r="Q83" s="231"/>
      <c r="R83" s="232" t="s">
        <v>731</v>
      </c>
      <c r="S83" s="232" t="s">
        <v>732</v>
      </c>
      <c r="T83" s="232" t="s">
        <v>733</v>
      </c>
      <c r="U83" s="232" t="s">
        <v>734</v>
      </c>
      <c r="V83" s="232"/>
      <c r="W83" s="155" t="s">
        <v>216</v>
      </c>
      <c r="X83" s="155"/>
      <c r="Y83" s="155"/>
      <c r="Z83" s="155"/>
    </row>
    <row r="84" spans="2:26" s="67" customFormat="1" ht="88.5" customHeight="1">
      <c r="B84" s="155"/>
      <c r="C84" s="155"/>
      <c r="D84" s="155"/>
      <c r="E84" s="155"/>
      <c r="F84" s="155"/>
      <c r="G84" s="155"/>
      <c r="H84" s="231"/>
      <c r="I84" s="231"/>
      <c r="J84" s="231"/>
      <c r="K84" s="130" t="s">
        <v>724</v>
      </c>
      <c r="L84" s="130" t="s">
        <v>725</v>
      </c>
      <c r="M84" s="130" t="s">
        <v>726</v>
      </c>
      <c r="N84" s="130" t="s">
        <v>727</v>
      </c>
      <c r="O84" s="130" t="s">
        <v>728</v>
      </c>
      <c r="P84" s="130" t="s">
        <v>729</v>
      </c>
      <c r="Q84" s="130" t="s">
        <v>730</v>
      </c>
      <c r="R84" s="232"/>
      <c r="S84" s="232"/>
      <c r="T84" s="232"/>
      <c r="U84" s="129" t="s">
        <v>735</v>
      </c>
      <c r="V84" s="129" t="s">
        <v>736</v>
      </c>
      <c r="W84" s="120" t="s">
        <v>217</v>
      </c>
      <c r="X84" s="120" t="s">
        <v>218</v>
      </c>
      <c r="Y84" s="120" t="s">
        <v>219</v>
      </c>
      <c r="Z84" s="120" t="s">
        <v>220</v>
      </c>
    </row>
    <row r="85" spans="2:26" s="29" customFormat="1" ht="102">
      <c r="B85" s="26" t="str">
        <f>+TOC_General!Q31</f>
        <v>Saneamiento físico legal de comunidades nativas</v>
      </c>
      <c r="C85" s="124" t="s">
        <v>1021</v>
      </c>
      <c r="D85" s="27" t="s">
        <v>243</v>
      </c>
      <c r="E85" s="53" t="s">
        <v>608</v>
      </c>
      <c r="F85" s="28">
        <v>15</v>
      </c>
      <c r="G85" s="28">
        <v>15</v>
      </c>
      <c r="H85" s="60"/>
      <c r="I85" s="60"/>
      <c r="J85" s="60"/>
      <c r="K85" s="60"/>
      <c r="L85" s="60"/>
      <c r="M85" s="60"/>
      <c r="N85" s="60"/>
      <c r="O85" s="60"/>
      <c r="P85" s="60"/>
      <c r="Q85" s="60"/>
      <c r="R85" s="60">
        <v>3</v>
      </c>
      <c r="S85" s="60" t="s">
        <v>1134</v>
      </c>
      <c r="T85" s="61" t="s">
        <v>1136</v>
      </c>
      <c r="U85" s="60" t="s">
        <v>1561</v>
      </c>
      <c r="V85" s="60" t="s">
        <v>1148</v>
      </c>
      <c r="W85" s="27"/>
      <c r="X85" s="27" t="s">
        <v>535</v>
      </c>
      <c r="Y85" s="27"/>
      <c r="Z85" s="59" t="s">
        <v>717</v>
      </c>
    </row>
    <row r="86" spans="2:26" s="29" customFormat="1" ht="144.75" customHeight="1">
      <c r="B86" s="26" t="str">
        <f>+TOC_General!Q32</f>
        <v>Promoción para el manejo agropecuario y forestal</v>
      </c>
      <c r="C86" s="124" t="s">
        <v>973</v>
      </c>
      <c r="D86" s="27" t="s">
        <v>263</v>
      </c>
      <c r="E86" s="53" t="s">
        <v>607</v>
      </c>
      <c r="F86" s="27">
        <f>52/2</f>
        <v>26</v>
      </c>
      <c r="G86" s="27">
        <f>26+30</f>
        <v>56</v>
      </c>
      <c r="H86" s="61"/>
      <c r="I86" s="61"/>
      <c r="J86" s="61"/>
      <c r="K86" s="61"/>
      <c r="L86" s="61"/>
      <c r="M86" s="61"/>
      <c r="N86" s="61"/>
      <c r="O86" s="61"/>
      <c r="P86" s="61"/>
      <c r="Q86" s="61"/>
      <c r="R86" s="61">
        <v>3</v>
      </c>
      <c r="S86" s="61" t="s">
        <v>1132</v>
      </c>
      <c r="T86" s="61" t="s">
        <v>1136</v>
      </c>
      <c r="U86" s="60" t="s">
        <v>1149</v>
      </c>
      <c r="V86" s="60" t="s">
        <v>1147</v>
      </c>
      <c r="W86" s="27"/>
      <c r="X86" s="27" t="s">
        <v>535</v>
      </c>
      <c r="Y86" s="27"/>
      <c r="Z86" s="124" t="s">
        <v>886</v>
      </c>
    </row>
    <row r="87" spans="2:26" s="29" customFormat="1" ht="103.5" customHeight="1">
      <c r="B87" s="26" t="str">
        <f>+TOC_General!Q33</f>
        <v>Fortalecimiento de capacidades organizacionales</v>
      </c>
      <c r="C87" s="124" t="s">
        <v>1542</v>
      </c>
      <c r="D87" s="27" t="s">
        <v>246</v>
      </c>
      <c r="E87" s="50" t="s">
        <v>604</v>
      </c>
      <c r="F87" s="27">
        <f>52/2</f>
        <v>26</v>
      </c>
      <c r="G87" s="27">
        <f>26+30</f>
        <v>56</v>
      </c>
      <c r="H87" s="61"/>
      <c r="I87" s="61"/>
      <c r="J87" s="61"/>
      <c r="K87" s="61"/>
      <c r="L87" s="61"/>
      <c r="M87" s="61"/>
      <c r="N87" s="61"/>
      <c r="O87" s="61"/>
      <c r="P87" s="61"/>
      <c r="Q87" s="61"/>
      <c r="R87" s="61">
        <v>2</v>
      </c>
      <c r="S87" s="61" t="s">
        <v>1150</v>
      </c>
      <c r="T87" s="61" t="s">
        <v>1151</v>
      </c>
      <c r="U87" s="60" t="s">
        <v>1135</v>
      </c>
      <c r="V87" s="60" t="s">
        <v>799</v>
      </c>
      <c r="W87" s="27"/>
      <c r="X87" s="27" t="s">
        <v>535</v>
      </c>
      <c r="Y87" s="27"/>
      <c r="Z87" s="124" t="s">
        <v>887</v>
      </c>
    </row>
    <row r="88" spans="2:26" s="29" customFormat="1" ht="102">
      <c r="B88" s="26" t="str">
        <f>+TOC_General!Q34</f>
        <v>Incentivos Financieros (TDC, otros)</v>
      </c>
      <c r="C88" s="124" t="s">
        <v>1020</v>
      </c>
      <c r="D88" s="27" t="s">
        <v>250</v>
      </c>
      <c r="E88" s="54" t="s">
        <v>603</v>
      </c>
      <c r="F88" s="27">
        <v>15</v>
      </c>
      <c r="G88" s="27">
        <v>30</v>
      </c>
      <c r="H88" s="61"/>
      <c r="I88" s="61"/>
      <c r="J88" s="61"/>
      <c r="K88" s="61"/>
      <c r="L88" s="61"/>
      <c r="M88" s="61"/>
      <c r="N88" s="61"/>
      <c r="O88" s="61"/>
      <c r="P88" s="61"/>
      <c r="Q88" s="61"/>
      <c r="R88" s="61">
        <v>1</v>
      </c>
      <c r="S88" s="61" t="s">
        <v>1152</v>
      </c>
      <c r="T88" s="61" t="s">
        <v>1136</v>
      </c>
      <c r="U88" s="61" t="s">
        <v>1138</v>
      </c>
      <c r="V88" s="61" t="s">
        <v>1137</v>
      </c>
      <c r="W88" s="27"/>
      <c r="X88" s="27" t="s">
        <v>535</v>
      </c>
      <c r="Y88" s="27"/>
      <c r="Z88" s="124" t="s">
        <v>888</v>
      </c>
    </row>
    <row r="89" spans="2:26" s="37" customFormat="1" ht="76.5">
      <c r="B89" s="26" t="str">
        <f>+TOC_General!Q35</f>
        <v>Infraestructura comunitaria</v>
      </c>
      <c r="C89" s="122" t="s">
        <v>1541</v>
      </c>
      <c r="D89" s="33" t="s">
        <v>249</v>
      </c>
      <c r="E89" s="50" t="s">
        <v>605</v>
      </c>
      <c r="F89" s="33">
        <f>52/2</f>
        <v>26</v>
      </c>
      <c r="G89" s="33">
        <f>26+30</f>
        <v>56</v>
      </c>
      <c r="H89" s="62"/>
      <c r="I89" s="62"/>
      <c r="J89" s="62"/>
      <c r="K89" s="62"/>
      <c r="L89" s="62"/>
      <c r="M89" s="62"/>
      <c r="N89" s="62"/>
      <c r="O89" s="62"/>
      <c r="P89" s="62"/>
      <c r="Q89" s="62"/>
      <c r="R89" s="62">
        <v>2</v>
      </c>
      <c r="S89" s="62" t="s">
        <v>1133</v>
      </c>
      <c r="T89" s="61" t="s">
        <v>1136</v>
      </c>
      <c r="U89" s="60" t="s">
        <v>800</v>
      </c>
      <c r="V89" s="60" t="s">
        <v>1153</v>
      </c>
      <c r="W89" s="33"/>
      <c r="X89" s="33" t="s">
        <v>535</v>
      </c>
      <c r="Y89" s="33"/>
      <c r="Z89" s="122" t="s">
        <v>709</v>
      </c>
    </row>
    <row r="90" spans="2:26" s="55" customFormat="1" ht="76.5">
      <c r="B90" s="26" t="str">
        <f>+TOC_General!Q36</f>
        <v>Implementación de programas de educación y salud intercultural de calidad</v>
      </c>
      <c r="C90" s="122" t="s">
        <v>457</v>
      </c>
      <c r="D90" s="33" t="s">
        <v>467</v>
      </c>
      <c r="E90" s="53" t="s">
        <v>609</v>
      </c>
      <c r="F90" s="33">
        <v>15</v>
      </c>
      <c r="G90" s="33">
        <v>20</v>
      </c>
      <c r="H90" s="62"/>
      <c r="I90" s="62"/>
      <c r="J90" s="62"/>
      <c r="K90" s="62"/>
      <c r="L90" s="62"/>
      <c r="M90" s="62"/>
      <c r="N90" s="62"/>
      <c r="O90" s="62"/>
      <c r="P90" s="62"/>
      <c r="Q90" s="62"/>
      <c r="R90" s="62">
        <v>3</v>
      </c>
      <c r="S90" s="62" t="s">
        <v>1154</v>
      </c>
      <c r="T90" s="62" t="s">
        <v>943</v>
      </c>
      <c r="U90" s="62" t="s">
        <v>1155</v>
      </c>
      <c r="V90" s="62" t="s">
        <v>943</v>
      </c>
      <c r="W90" s="33"/>
      <c r="X90" s="33" t="s">
        <v>535</v>
      </c>
      <c r="Y90" s="33"/>
      <c r="Z90" s="122" t="s">
        <v>1156</v>
      </c>
    </row>
    <row r="91" spans="2:26" s="29" customFormat="1" ht="23.25" customHeight="1">
      <c r="B91" s="207" t="s">
        <v>206</v>
      </c>
      <c r="C91" s="208"/>
      <c r="D91" s="205" t="str">
        <f>+TOC_General!O36</f>
        <v>Concesiones de Conservación</v>
      </c>
      <c r="E91" s="205"/>
      <c r="F91" s="205"/>
      <c r="G91" s="205"/>
      <c r="H91" s="206"/>
      <c r="I91" s="206"/>
      <c r="J91" s="206"/>
      <c r="K91" s="206"/>
      <c r="L91" s="206"/>
      <c r="M91" s="206"/>
      <c r="N91" s="206"/>
      <c r="O91" s="206"/>
      <c r="P91" s="206"/>
      <c r="Q91" s="206"/>
      <c r="R91" s="206"/>
      <c r="S91" s="206"/>
      <c r="T91" s="206"/>
      <c r="U91" s="206"/>
      <c r="V91" s="206"/>
      <c r="W91" s="205"/>
      <c r="X91" s="205"/>
      <c r="Y91" s="205"/>
      <c r="Z91" s="205"/>
    </row>
    <row r="92" spans="2:26" s="29" customFormat="1" ht="14.25" customHeight="1">
      <c r="B92" s="207" t="s">
        <v>261</v>
      </c>
      <c r="C92" s="208"/>
      <c r="D92" s="152" t="s">
        <v>529</v>
      </c>
      <c r="E92" s="153"/>
      <c r="F92" s="153"/>
      <c r="G92" s="153"/>
      <c r="H92" s="153"/>
      <c r="I92" s="153"/>
      <c r="J92" s="153"/>
      <c r="K92" s="153"/>
      <c r="L92" s="153"/>
      <c r="M92" s="153"/>
      <c r="N92" s="153"/>
      <c r="O92" s="153"/>
      <c r="P92" s="153"/>
      <c r="Q92" s="153"/>
      <c r="R92" s="153"/>
      <c r="S92" s="153"/>
      <c r="T92" s="153"/>
      <c r="U92" s="153"/>
      <c r="V92" s="153"/>
      <c r="W92" s="153"/>
      <c r="X92" s="153"/>
      <c r="Y92" s="153"/>
      <c r="Z92" s="154"/>
    </row>
    <row r="93" spans="2:26" s="29" customFormat="1" ht="12.75" customHeight="1">
      <c r="B93" s="207" t="s">
        <v>207</v>
      </c>
      <c r="C93" s="208"/>
      <c r="D93" s="152" t="s">
        <v>375</v>
      </c>
      <c r="E93" s="153"/>
      <c r="F93" s="153"/>
      <c r="G93" s="153"/>
      <c r="H93" s="153"/>
      <c r="I93" s="153"/>
      <c r="J93" s="153"/>
      <c r="K93" s="153"/>
      <c r="L93" s="153"/>
      <c r="M93" s="153"/>
      <c r="N93" s="153"/>
      <c r="O93" s="153"/>
      <c r="P93" s="153"/>
      <c r="Q93" s="153"/>
      <c r="R93" s="153"/>
      <c r="S93" s="153"/>
      <c r="T93" s="153"/>
      <c r="U93" s="153"/>
      <c r="V93" s="153"/>
      <c r="W93" s="153"/>
      <c r="X93" s="153"/>
      <c r="Y93" s="153"/>
      <c r="Z93" s="154"/>
    </row>
    <row r="94" spans="2:26" s="29" customFormat="1" ht="12.75" customHeight="1">
      <c r="B94" s="207" t="s">
        <v>208</v>
      </c>
      <c r="C94" s="208"/>
      <c r="D94" s="152" t="s">
        <v>376</v>
      </c>
      <c r="E94" s="153"/>
      <c r="F94" s="153"/>
      <c r="G94" s="153"/>
      <c r="H94" s="153"/>
      <c r="I94" s="153"/>
      <c r="J94" s="153"/>
      <c r="K94" s="153"/>
      <c r="L94" s="153"/>
      <c r="M94" s="153"/>
      <c r="N94" s="153"/>
      <c r="O94" s="153"/>
      <c r="P94" s="153"/>
      <c r="Q94" s="153"/>
      <c r="R94" s="153"/>
      <c r="S94" s="153"/>
      <c r="T94" s="153"/>
      <c r="U94" s="153"/>
      <c r="V94" s="153"/>
      <c r="W94" s="153"/>
      <c r="X94" s="153"/>
      <c r="Y94" s="153"/>
      <c r="Z94" s="154"/>
    </row>
    <row r="95" spans="2:26" s="29" customFormat="1" ht="31.5" customHeight="1">
      <c r="B95" s="207" t="s">
        <v>209</v>
      </c>
      <c r="C95" s="208"/>
      <c r="D95" s="203" t="s">
        <v>1411</v>
      </c>
      <c r="E95" s="203"/>
      <c r="F95" s="203"/>
      <c r="G95" s="203"/>
      <c r="H95" s="204"/>
      <c r="I95" s="204"/>
      <c r="J95" s="204"/>
      <c r="K95" s="204"/>
      <c r="L95" s="204"/>
      <c r="M95" s="204"/>
      <c r="N95" s="204"/>
      <c r="O95" s="204"/>
      <c r="P95" s="204"/>
      <c r="Q95" s="204"/>
      <c r="R95" s="204"/>
      <c r="S95" s="204"/>
      <c r="T95" s="204"/>
      <c r="U95" s="204"/>
      <c r="V95" s="204"/>
      <c r="W95" s="203"/>
      <c r="X95" s="203"/>
      <c r="Y95" s="203"/>
      <c r="Z95" s="203"/>
    </row>
    <row r="96" spans="2:26" s="29" customFormat="1" ht="36" customHeight="1">
      <c r="B96" s="209" t="s">
        <v>210</v>
      </c>
      <c r="C96" s="210"/>
      <c r="D96" s="152" t="s">
        <v>509</v>
      </c>
      <c r="E96" s="153"/>
      <c r="F96" s="153"/>
      <c r="G96" s="153"/>
      <c r="H96" s="153"/>
      <c r="I96" s="153"/>
      <c r="J96" s="153"/>
      <c r="K96" s="153"/>
      <c r="L96" s="153"/>
      <c r="M96" s="153"/>
      <c r="N96" s="153"/>
      <c r="O96" s="153"/>
      <c r="P96" s="153"/>
      <c r="Q96" s="153"/>
      <c r="R96" s="153"/>
      <c r="S96" s="153"/>
      <c r="T96" s="153"/>
      <c r="U96" s="153"/>
      <c r="V96" s="153"/>
      <c r="W96" s="153"/>
      <c r="X96" s="153"/>
      <c r="Y96" s="153"/>
      <c r="Z96" s="154"/>
    </row>
    <row r="97" spans="2:26" s="67" customFormat="1" ht="22.5" customHeight="1">
      <c r="B97" s="155" t="s">
        <v>211</v>
      </c>
      <c r="C97" s="155" t="s">
        <v>212</v>
      </c>
      <c r="D97" s="155" t="s">
        <v>213</v>
      </c>
      <c r="E97" s="155" t="s">
        <v>485</v>
      </c>
      <c r="F97" s="155" t="s">
        <v>214</v>
      </c>
      <c r="G97" s="155" t="s">
        <v>215</v>
      </c>
      <c r="H97" s="231" t="s">
        <v>719</v>
      </c>
      <c r="I97" s="231" t="s">
        <v>720</v>
      </c>
      <c r="J97" s="231" t="s">
        <v>721</v>
      </c>
      <c r="K97" s="231" t="s">
        <v>722</v>
      </c>
      <c r="L97" s="231"/>
      <c r="M97" s="231" t="s">
        <v>723</v>
      </c>
      <c r="N97" s="231"/>
      <c r="O97" s="231"/>
      <c r="P97" s="231"/>
      <c r="Q97" s="231"/>
      <c r="R97" s="232" t="s">
        <v>731</v>
      </c>
      <c r="S97" s="232" t="s">
        <v>732</v>
      </c>
      <c r="T97" s="232" t="s">
        <v>733</v>
      </c>
      <c r="U97" s="232" t="s">
        <v>734</v>
      </c>
      <c r="V97" s="232"/>
      <c r="W97" s="155" t="s">
        <v>216</v>
      </c>
      <c r="X97" s="155"/>
      <c r="Y97" s="155"/>
      <c r="Z97" s="155"/>
    </row>
    <row r="98" spans="2:26" s="67" customFormat="1" ht="86.25" customHeight="1">
      <c r="B98" s="155"/>
      <c r="C98" s="155"/>
      <c r="D98" s="155"/>
      <c r="E98" s="155"/>
      <c r="F98" s="155"/>
      <c r="G98" s="155"/>
      <c r="H98" s="231"/>
      <c r="I98" s="231"/>
      <c r="J98" s="231"/>
      <c r="K98" s="130" t="s">
        <v>724</v>
      </c>
      <c r="L98" s="130" t="s">
        <v>725</v>
      </c>
      <c r="M98" s="130" t="s">
        <v>726</v>
      </c>
      <c r="N98" s="130" t="s">
        <v>727</v>
      </c>
      <c r="O98" s="130" t="s">
        <v>728</v>
      </c>
      <c r="P98" s="130" t="s">
        <v>729</v>
      </c>
      <c r="Q98" s="130" t="s">
        <v>730</v>
      </c>
      <c r="R98" s="232"/>
      <c r="S98" s="232"/>
      <c r="T98" s="232"/>
      <c r="U98" s="129" t="s">
        <v>735</v>
      </c>
      <c r="V98" s="129" t="s">
        <v>736</v>
      </c>
      <c r="W98" s="120" t="s">
        <v>217</v>
      </c>
      <c r="X98" s="120" t="s">
        <v>218</v>
      </c>
      <c r="Y98" s="120" t="s">
        <v>219</v>
      </c>
      <c r="Z98" s="120" t="s">
        <v>220</v>
      </c>
    </row>
    <row r="99" spans="2:26" s="29" customFormat="1" ht="102">
      <c r="B99" s="26" t="str">
        <f>+TOC_General!O37</f>
        <v>Reconocimiento, asociatividad y fortalecimiento de custodios forestales para el control y vigilancia</v>
      </c>
      <c r="C99" s="124" t="s">
        <v>1002</v>
      </c>
      <c r="D99" s="27" t="s">
        <v>258</v>
      </c>
      <c r="E99" s="53" t="s">
        <v>602</v>
      </c>
      <c r="F99" s="27">
        <v>6</v>
      </c>
      <c r="G99" s="27">
        <v>6</v>
      </c>
      <c r="H99" s="61"/>
      <c r="I99" s="61"/>
      <c r="J99" s="61"/>
      <c r="K99" s="61"/>
      <c r="L99" s="61"/>
      <c r="M99" s="61"/>
      <c r="N99" s="61"/>
      <c r="O99" s="61"/>
      <c r="P99" s="61"/>
      <c r="Q99" s="61"/>
      <c r="R99" s="61">
        <v>3</v>
      </c>
      <c r="S99" s="61" t="s">
        <v>1158</v>
      </c>
      <c r="T99" s="61" t="s">
        <v>1159</v>
      </c>
      <c r="U99" s="61" t="s">
        <v>1157</v>
      </c>
      <c r="V99" s="61" t="s">
        <v>1161</v>
      </c>
      <c r="W99" s="27"/>
      <c r="X99" s="27"/>
      <c r="Y99" s="27" t="s">
        <v>535</v>
      </c>
      <c r="Z99" s="124" t="s">
        <v>715</v>
      </c>
    </row>
    <row r="100" spans="2:26" s="55" customFormat="1" ht="76.5">
      <c r="B100" s="26" t="str">
        <f>+TOC_General!O38</f>
        <v>Incentivos financieros para promoción de conservación</v>
      </c>
      <c r="C100" s="122" t="s">
        <v>381</v>
      </c>
      <c r="D100" s="33" t="s">
        <v>323</v>
      </c>
      <c r="E100" s="50" t="s">
        <v>603</v>
      </c>
      <c r="F100" s="33">
        <v>1</v>
      </c>
      <c r="G100" s="33">
        <v>1</v>
      </c>
      <c r="H100" s="62"/>
      <c r="I100" s="62"/>
      <c r="J100" s="62"/>
      <c r="K100" s="62"/>
      <c r="L100" s="62"/>
      <c r="M100" s="62"/>
      <c r="N100" s="62"/>
      <c r="O100" s="62"/>
      <c r="P100" s="62"/>
      <c r="Q100" s="62"/>
      <c r="R100" s="62">
        <v>2</v>
      </c>
      <c r="S100" s="62" t="s">
        <v>1160</v>
      </c>
      <c r="T100" s="62" t="s">
        <v>943</v>
      </c>
      <c r="U100" s="62" t="s">
        <v>1162</v>
      </c>
      <c r="V100" s="62" t="s">
        <v>943</v>
      </c>
      <c r="W100" s="33"/>
      <c r="X100" s="33"/>
      <c r="Y100" s="33" t="s">
        <v>535</v>
      </c>
      <c r="Z100" s="33"/>
    </row>
    <row r="101" spans="2:26" s="29" customFormat="1" ht="15" customHeight="1">
      <c r="B101" s="207" t="s">
        <v>206</v>
      </c>
      <c r="C101" s="208"/>
      <c r="D101" s="159" t="str">
        <f>+TOC_General!O39</f>
        <v>Concesiones Forestales Maderables</v>
      </c>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1"/>
    </row>
    <row r="102" spans="2:26" s="29" customFormat="1" ht="21" customHeight="1">
      <c r="B102" s="207" t="s">
        <v>261</v>
      </c>
      <c r="C102" s="208"/>
      <c r="D102" s="203" t="s">
        <v>1519</v>
      </c>
      <c r="E102" s="203"/>
      <c r="F102" s="203"/>
      <c r="G102" s="203"/>
      <c r="H102" s="204"/>
      <c r="I102" s="204"/>
      <c r="J102" s="204"/>
      <c r="K102" s="204"/>
      <c r="L102" s="204"/>
      <c r="M102" s="204"/>
      <c r="N102" s="204"/>
      <c r="O102" s="204"/>
      <c r="P102" s="204"/>
      <c r="Q102" s="204"/>
      <c r="R102" s="204"/>
      <c r="S102" s="204"/>
      <c r="T102" s="204"/>
      <c r="U102" s="204"/>
      <c r="V102" s="204"/>
      <c r="W102" s="203"/>
      <c r="X102" s="203"/>
      <c r="Y102" s="203"/>
      <c r="Z102" s="203"/>
    </row>
    <row r="103" spans="2:26" s="29" customFormat="1" ht="14.25" customHeight="1">
      <c r="B103" s="207" t="s">
        <v>207</v>
      </c>
      <c r="C103" s="208"/>
      <c r="D103" s="203" t="s">
        <v>375</v>
      </c>
      <c r="E103" s="203"/>
      <c r="F103" s="203"/>
      <c r="G103" s="203"/>
      <c r="H103" s="204"/>
      <c r="I103" s="204"/>
      <c r="J103" s="204"/>
      <c r="K103" s="204"/>
      <c r="L103" s="204"/>
      <c r="M103" s="204"/>
      <c r="N103" s="204"/>
      <c r="O103" s="204"/>
      <c r="P103" s="204"/>
      <c r="Q103" s="204"/>
      <c r="R103" s="204"/>
      <c r="S103" s="204"/>
      <c r="T103" s="204"/>
      <c r="U103" s="204"/>
      <c r="V103" s="204"/>
      <c r="W103" s="203"/>
      <c r="X103" s="203"/>
      <c r="Y103" s="203"/>
      <c r="Z103" s="203"/>
    </row>
    <row r="104" spans="2:26" s="29" customFormat="1" ht="14.25" customHeight="1">
      <c r="B104" s="207" t="s">
        <v>208</v>
      </c>
      <c r="C104" s="208"/>
      <c r="D104" s="203" t="s">
        <v>376</v>
      </c>
      <c r="E104" s="203"/>
      <c r="F104" s="203"/>
      <c r="G104" s="203"/>
      <c r="H104" s="204"/>
      <c r="I104" s="204"/>
      <c r="J104" s="204"/>
      <c r="K104" s="204"/>
      <c r="L104" s="204"/>
      <c r="M104" s="204"/>
      <c r="N104" s="204"/>
      <c r="O104" s="204"/>
      <c r="P104" s="204"/>
      <c r="Q104" s="204"/>
      <c r="R104" s="204"/>
      <c r="S104" s="204"/>
      <c r="T104" s="204"/>
      <c r="U104" s="204"/>
      <c r="V104" s="204"/>
      <c r="W104" s="203"/>
      <c r="X104" s="203"/>
      <c r="Y104" s="203"/>
      <c r="Z104" s="203"/>
    </row>
    <row r="105" spans="2:26" s="29" customFormat="1" ht="30.75" customHeight="1">
      <c r="B105" s="207" t="s">
        <v>209</v>
      </c>
      <c r="C105" s="208"/>
      <c r="D105" s="203" t="s">
        <v>1411</v>
      </c>
      <c r="E105" s="203"/>
      <c r="F105" s="203"/>
      <c r="G105" s="203"/>
      <c r="H105" s="204"/>
      <c r="I105" s="204"/>
      <c r="J105" s="204"/>
      <c r="K105" s="204"/>
      <c r="L105" s="204"/>
      <c r="M105" s="204"/>
      <c r="N105" s="204"/>
      <c r="O105" s="204"/>
      <c r="P105" s="204"/>
      <c r="Q105" s="204"/>
      <c r="R105" s="204"/>
      <c r="S105" s="204"/>
      <c r="T105" s="204"/>
      <c r="U105" s="204"/>
      <c r="V105" s="204"/>
      <c r="W105" s="203"/>
      <c r="X105" s="203"/>
      <c r="Y105" s="203"/>
      <c r="Z105" s="203"/>
    </row>
    <row r="106" spans="2:26" s="29" customFormat="1" ht="39" customHeight="1">
      <c r="B106" s="209" t="s">
        <v>210</v>
      </c>
      <c r="C106" s="210"/>
      <c r="D106" s="152" t="s">
        <v>542</v>
      </c>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4"/>
    </row>
    <row r="107" spans="2:26" s="67" customFormat="1" ht="20.25" customHeight="1">
      <c r="B107" s="155" t="s">
        <v>211</v>
      </c>
      <c r="C107" s="155" t="s">
        <v>212</v>
      </c>
      <c r="D107" s="155" t="s">
        <v>213</v>
      </c>
      <c r="E107" s="155" t="s">
        <v>485</v>
      </c>
      <c r="F107" s="155" t="s">
        <v>214</v>
      </c>
      <c r="G107" s="155" t="s">
        <v>215</v>
      </c>
      <c r="H107" s="231" t="s">
        <v>719</v>
      </c>
      <c r="I107" s="231" t="s">
        <v>720</v>
      </c>
      <c r="J107" s="231" t="s">
        <v>721</v>
      </c>
      <c r="K107" s="231" t="s">
        <v>722</v>
      </c>
      <c r="L107" s="231"/>
      <c r="M107" s="231" t="s">
        <v>723</v>
      </c>
      <c r="N107" s="231"/>
      <c r="O107" s="231"/>
      <c r="P107" s="231"/>
      <c r="Q107" s="231"/>
      <c r="R107" s="232" t="s">
        <v>731</v>
      </c>
      <c r="S107" s="232" t="s">
        <v>732</v>
      </c>
      <c r="T107" s="232" t="s">
        <v>733</v>
      </c>
      <c r="U107" s="232" t="s">
        <v>734</v>
      </c>
      <c r="V107" s="232"/>
      <c r="W107" s="155" t="s">
        <v>216</v>
      </c>
      <c r="X107" s="155"/>
      <c r="Y107" s="155"/>
      <c r="Z107" s="155"/>
    </row>
    <row r="108" spans="2:26" s="67" customFormat="1" ht="85.5" customHeight="1">
      <c r="B108" s="155"/>
      <c r="C108" s="155"/>
      <c r="D108" s="155"/>
      <c r="E108" s="155"/>
      <c r="F108" s="155"/>
      <c r="G108" s="155"/>
      <c r="H108" s="231"/>
      <c r="I108" s="231"/>
      <c r="J108" s="231"/>
      <c r="K108" s="130" t="s">
        <v>724</v>
      </c>
      <c r="L108" s="130" t="s">
        <v>725</v>
      </c>
      <c r="M108" s="130" t="s">
        <v>726</v>
      </c>
      <c r="N108" s="130" t="s">
        <v>727</v>
      </c>
      <c r="O108" s="130" t="s">
        <v>728</v>
      </c>
      <c r="P108" s="130" t="s">
        <v>729</v>
      </c>
      <c r="Q108" s="130" t="s">
        <v>730</v>
      </c>
      <c r="R108" s="232"/>
      <c r="S108" s="232"/>
      <c r="T108" s="232"/>
      <c r="U108" s="129" t="s">
        <v>735</v>
      </c>
      <c r="V108" s="129" t="s">
        <v>736</v>
      </c>
      <c r="W108" s="120" t="s">
        <v>217</v>
      </c>
      <c r="X108" s="120" t="s">
        <v>218</v>
      </c>
      <c r="Y108" s="120" t="s">
        <v>219</v>
      </c>
      <c r="Z108" s="120" t="s">
        <v>220</v>
      </c>
    </row>
    <row r="109" spans="2:26" s="29" customFormat="1" ht="146.25" customHeight="1">
      <c r="B109" s="26" t="str">
        <f>+TOC_General!O40</f>
        <v>Proyecto piloto para aprovechamiento productivo de especies forestales maderables</v>
      </c>
      <c r="C109" s="124" t="s">
        <v>1019</v>
      </c>
      <c r="D109" s="27" t="s">
        <v>536</v>
      </c>
      <c r="E109" s="50" t="s">
        <v>607</v>
      </c>
      <c r="F109" s="27">
        <v>2</v>
      </c>
      <c r="G109" s="27">
        <v>2</v>
      </c>
      <c r="H109" s="61"/>
      <c r="I109" s="61"/>
      <c r="J109" s="61"/>
      <c r="K109" s="61"/>
      <c r="L109" s="61"/>
      <c r="M109" s="61"/>
      <c r="N109" s="61"/>
      <c r="O109" s="61"/>
      <c r="P109" s="61"/>
      <c r="Q109" s="61"/>
      <c r="R109" s="61">
        <v>2</v>
      </c>
      <c r="S109" s="61" t="s">
        <v>1165</v>
      </c>
      <c r="T109" s="61" t="s">
        <v>1136</v>
      </c>
      <c r="U109" s="61" t="s">
        <v>1163</v>
      </c>
      <c r="V109" s="61" t="s">
        <v>1164</v>
      </c>
      <c r="W109" s="27"/>
      <c r="X109" s="27" t="s">
        <v>535</v>
      </c>
      <c r="Y109" s="27"/>
      <c r="Z109" s="124" t="s">
        <v>863</v>
      </c>
    </row>
    <row r="110" spans="2:26" s="29" customFormat="1" ht="23.25" customHeight="1">
      <c r="B110" s="207" t="s">
        <v>206</v>
      </c>
      <c r="C110" s="208"/>
      <c r="D110" s="205" t="str">
        <f>+TOC_General!O41</f>
        <v>Zonas para producción de cultivos agrícolas para la producción destinada al autoconsumo y productos de exportación</v>
      </c>
      <c r="E110" s="205"/>
      <c r="F110" s="205"/>
      <c r="G110" s="205"/>
      <c r="H110" s="206"/>
      <c r="I110" s="206"/>
      <c r="J110" s="206"/>
      <c r="K110" s="206"/>
      <c r="L110" s="206"/>
      <c r="M110" s="206"/>
      <c r="N110" s="206"/>
      <c r="O110" s="206"/>
      <c r="P110" s="206"/>
      <c r="Q110" s="206"/>
      <c r="R110" s="206"/>
      <c r="S110" s="206"/>
      <c r="T110" s="206"/>
      <c r="U110" s="206"/>
      <c r="V110" s="206"/>
      <c r="W110" s="205"/>
      <c r="X110" s="205"/>
      <c r="Y110" s="205"/>
      <c r="Z110" s="205"/>
    </row>
    <row r="111" spans="2:26" s="29" customFormat="1" ht="16.5" customHeight="1">
      <c r="B111" s="207" t="s">
        <v>261</v>
      </c>
      <c r="C111" s="208"/>
      <c r="D111" s="203" t="s">
        <v>1531</v>
      </c>
      <c r="E111" s="203"/>
      <c r="F111" s="203"/>
      <c r="G111" s="203"/>
      <c r="H111" s="204"/>
      <c r="I111" s="204"/>
      <c r="J111" s="204"/>
      <c r="K111" s="204"/>
      <c r="L111" s="204"/>
      <c r="M111" s="204"/>
      <c r="N111" s="204"/>
      <c r="O111" s="204"/>
      <c r="P111" s="204"/>
      <c r="Q111" s="204"/>
      <c r="R111" s="204"/>
      <c r="S111" s="204"/>
      <c r="T111" s="204"/>
      <c r="U111" s="204"/>
      <c r="V111" s="204"/>
      <c r="W111" s="203"/>
      <c r="X111" s="203"/>
      <c r="Y111" s="203"/>
      <c r="Z111" s="203"/>
    </row>
    <row r="112" spans="2:26" s="29" customFormat="1" ht="16.5" customHeight="1">
      <c r="B112" s="207" t="s">
        <v>207</v>
      </c>
      <c r="C112" s="208"/>
      <c r="D112" s="203" t="s">
        <v>541</v>
      </c>
      <c r="E112" s="203"/>
      <c r="F112" s="203"/>
      <c r="G112" s="203"/>
      <c r="H112" s="204"/>
      <c r="I112" s="204"/>
      <c r="J112" s="204"/>
      <c r="K112" s="204"/>
      <c r="L112" s="204"/>
      <c r="M112" s="204"/>
      <c r="N112" s="204"/>
      <c r="O112" s="204"/>
      <c r="P112" s="204"/>
      <c r="Q112" s="204"/>
      <c r="R112" s="204"/>
      <c r="S112" s="204"/>
      <c r="T112" s="204"/>
      <c r="U112" s="204"/>
      <c r="V112" s="204"/>
      <c r="W112" s="203"/>
      <c r="X112" s="203"/>
      <c r="Y112" s="203"/>
      <c r="Z112" s="203"/>
    </row>
    <row r="113" spans="2:26" s="29" customFormat="1" ht="16.5" customHeight="1">
      <c r="B113" s="207" t="s">
        <v>208</v>
      </c>
      <c r="C113" s="208"/>
      <c r="D113" s="203" t="s">
        <v>460</v>
      </c>
      <c r="E113" s="203"/>
      <c r="F113" s="203"/>
      <c r="G113" s="203"/>
      <c r="H113" s="204"/>
      <c r="I113" s="204"/>
      <c r="J113" s="204"/>
      <c r="K113" s="204"/>
      <c r="L113" s="204"/>
      <c r="M113" s="204"/>
      <c r="N113" s="204"/>
      <c r="O113" s="204"/>
      <c r="P113" s="204"/>
      <c r="Q113" s="204"/>
      <c r="R113" s="204"/>
      <c r="S113" s="204"/>
      <c r="T113" s="204"/>
      <c r="U113" s="204"/>
      <c r="V113" s="204"/>
      <c r="W113" s="203"/>
      <c r="X113" s="203"/>
      <c r="Y113" s="203"/>
      <c r="Z113" s="203"/>
    </row>
    <row r="114" spans="2:26" s="29" customFormat="1" ht="29.25" customHeight="1">
      <c r="B114" s="207" t="s">
        <v>209</v>
      </c>
      <c r="C114" s="208"/>
      <c r="D114" s="203" t="s">
        <v>1411</v>
      </c>
      <c r="E114" s="203"/>
      <c r="F114" s="203"/>
      <c r="G114" s="203"/>
      <c r="H114" s="204"/>
      <c r="I114" s="204"/>
      <c r="J114" s="204"/>
      <c r="K114" s="204"/>
      <c r="L114" s="204"/>
      <c r="M114" s="204"/>
      <c r="N114" s="204"/>
      <c r="O114" s="204"/>
      <c r="P114" s="204"/>
      <c r="Q114" s="204"/>
      <c r="R114" s="204"/>
      <c r="S114" s="204"/>
      <c r="T114" s="204"/>
      <c r="U114" s="204"/>
      <c r="V114" s="204"/>
      <c r="W114" s="203"/>
      <c r="X114" s="203"/>
      <c r="Y114" s="203"/>
      <c r="Z114" s="203"/>
    </row>
    <row r="115" spans="2:26" s="29" customFormat="1" ht="34.5" customHeight="1">
      <c r="B115" s="209" t="s">
        <v>210</v>
      </c>
      <c r="C115" s="210"/>
      <c r="D115" s="152" t="s">
        <v>542</v>
      </c>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4"/>
    </row>
    <row r="116" spans="2:26" s="67" customFormat="1">
      <c r="B116" s="155" t="s">
        <v>211</v>
      </c>
      <c r="C116" s="155" t="s">
        <v>212</v>
      </c>
      <c r="D116" s="155" t="s">
        <v>213</v>
      </c>
      <c r="E116" s="155" t="s">
        <v>485</v>
      </c>
      <c r="F116" s="155" t="s">
        <v>214</v>
      </c>
      <c r="G116" s="155" t="s">
        <v>215</v>
      </c>
      <c r="H116" s="231" t="s">
        <v>719</v>
      </c>
      <c r="I116" s="231" t="s">
        <v>720</v>
      </c>
      <c r="J116" s="231" t="s">
        <v>721</v>
      </c>
      <c r="K116" s="231" t="s">
        <v>722</v>
      </c>
      <c r="L116" s="231"/>
      <c r="M116" s="231" t="s">
        <v>723</v>
      </c>
      <c r="N116" s="231"/>
      <c r="O116" s="231"/>
      <c r="P116" s="231"/>
      <c r="Q116" s="231"/>
      <c r="R116" s="232" t="s">
        <v>731</v>
      </c>
      <c r="S116" s="232" t="s">
        <v>732</v>
      </c>
      <c r="T116" s="232" t="s">
        <v>733</v>
      </c>
      <c r="U116" s="232" t="s">
        <v>734</v>
      </c>
      <c r="V116" s="232"/>
      <c r="W116" s="155" t="s">
        <v>216</v>
      </c>
      <c r="X116" s="155"/>
      <c r="Y116" s="155"/>
      <c r="Z116" s="155"/>
    </row>
    <row r="117" spans="2:26" s="67" customFormat="1" ht="93.75" customHeight="1">
      <c r="B117" s="155"/>
      <c r="C117" s="155"/>
      <c r="D117" s="155"/>
      <c r="E117" s="155"/>
      <c r="F117" s="155"/>
      <c r="G117" s="155"/>
      <c r="H117" s="231"/>
      <c r="I117" s="231"/>
      <c r="J117" s="231"/>
      <c r="K117" s="130" t="s">
        <v>724</v>
      </c>
      <c r="L117" s="130" t="s">
        <v>725</v>
      </c>
      <c r="M117" s="130" t="s">
        <v>726</v>
      </c>
      <c r="N117" s="130" t="s">
        <v>727</v>
      </c>
      <c r="O117" s="130" t="s">
        <v>728</v>
      </c>
      <c r="P117" s="130" t="s">
        <v>729</v>
      </c>
      <c r="Q117" s="130" t="s">
        <v>730</v>
      </c>
      <c r="R117" s="232"/>
      <c r="S117" s="232"/>
      <c r="T117" s="232"/>
      <c r="U117" s="129" t="s">
        <v>735</v>
      </c>
      <c r="V117" s="129" t="s">
        <v>736</v>
      </c>
      <c r="W117" s="120" t="s">
        <v>217</v>
      </c>
      <c r="X117" s="120" t="s">
        <v>218</v>
      </c>
      <c r="Y117" s="120" t="s">
        <v>219</v>
      </c>
      <c r="Z117" s="120" t="s">
        <v>220</v>
      </c>
    </row>
    <row r="118" spans="2:26" s="29" customFormat="1" ht="89.25">
      <c r="B118" s="26" t="str">
        <f>+TOC_General!O42</f>
        <v>Saneamiento físico legal de predios rústicos individuales</v>
      </c>
      <c r="C118" s="124" t="s">
        <v>306</v>
      </c>
      <c r="D118" s="27" t="s">
        <v>309</v>
      </c>
      <c r="E118" s="53" t="s">
        <v>608</v>
      </c>
      <c r="F118" s="27">
        <v>100</v>
      </c>
      <c r="G118" s="27">
        <v>100</v>
      </c>
      <c r="H118" s="61"/>
      <c r="I118" s="61"/>
      <c r="J118" s="61"/>
      <c r="K118" s="61"/>
      <c r="L118" s="61"/>
      <c r="M118" s="61"/>
      <c r="N118" s="61"/>
      <c r="O118" s="61"/>
      <c r="P118" s="61"/>
      <c r="Q118" s="61"/>
      <c r="R118" s="61">
        <v>3</v>
      </c>
      <c r="S118" s="61" t="s">
        <v>1167</v>
      </c>
      <c r="T118" s="61" t="s">
        <v>943</v>
      </c>
      <c r="U118" s="61" t="s">
        <v>1166</v>
      </c>
      <c r="V118" s="61" t="s">
        <v>943</v>
      </c>
      <c r="W118" s="27"/>
      <c r="X118" s="27" t="s">
        <v>535</v>
      </c>
      <c r="Y118" s="27"/>
      <c r="Z118" s="59" t="s">
        <v>717</v>
      </c>
    </row>
    <row r="119" spans="2:26" s="29" customFormat="1" ht="127.5">
      <c r="B119" s="26" t="str">
        <f>+TOC_General!O43</f>
        <v>Promoción de la cadena de valor del yute</v>
      </c>
      <c r="C119" s="124" t="s">
        <v>1562</v>
      </c>
      <c r="D119" s="27" t="s">
        <v>536</v>
      </c>
      <c r="E119" s="53" t="s">
        <v>607</v>
      </c>
      <c r="F119" s="27">
        <v>1</v>
      </c>
      <c r="G119" s="27">
        <v>1</v>
      </c>
      <c r="H119" s="61"/>
      <c r="I119" s="61"/>
      <c r="J119" s="61"/>
      <c r="K119" s="61"/>
      <c r="L119" s="61"/>
      <c r="M119" s="61"/>
      <c r="N119" s="61"/>
      <c r="O119" s="61"/>
      <c r="P119" s="61"/>
      <c r="Q119" s="61"/>
      <c r="R119" s="61">
        <v>3</v>
      </c>
      <c r="S119" s="61" t="s">
        <v>1179</v>
      </c>
      <c r="T119" s="61" t="s">
        <v>1136</v>
      </c>
      <c r="U119" s="61" t="s">
        <v>1464</v>
      </c>
      <c r="V119" s="97" t="s">
        <v>1177</v>
      </c>
      <c r="W119" s="27"/>
      <c r="X119" s="27" t="s">
        <v>535</v>
      </c>
      <c r="Y119" s="27"/>
      <c r="Z119" s="124" t="s">
        <v>876</v>
      </c>
    </row>
    <row r="120" spans="2:26" s="29" customFormat="1" ht="140.25">
      <c r="B120" s="26" t="str">
        <f>+TOC_General!O44</f>
        <v>Promoción de la cadena de valor del cacao</v>
      </c>
      <c r="C120" s="124" t="s">
        <v>1563</v>
      </c>
      <c r="D120" s="27" t="s">
        <v>536</v>
      </c>
      <c r="E120" s="53" t="s">
        <v>607</v>
      </c>
      <c r="F120" s="28">
        <v>1</v>
      </c>
      <c r="G120" s="27">
        <v>1</v>
      </c>
      <c r="H120" s="61"/>
      <c r="I120" s="61"/>
      <c r="J120" s="61"/>
      <c r="K120" s="61"/>
      <c r="L120" s="61"/>
      <c r="M120" s="61"/>
      <c r="N120" s="61"/>
      <c r="O120" s="61"/>
      <c r="P120" s="61"/>
      <c r="Q120" s="61"/>
      <c r="R120" s="61">
        <v>3</v>
      </c>
      <c r="S120" s="61" t="s">
        <v>1173</v>
      </c>
      <c r="T120" s="61" t="s">
        <v>1174</v>
      </c>
      <c r="U120" s="61" t="s">
        <v>1465</v>
      </c>
      <c r="V120" s="61" t="s">
        <v>1172</v>
      </c>
      <c r="W120" s="27"/>
      <c r="X120" s="27" t="s">
        <v>535</v>
      </c>
      <c r="Y120" s="27"/>
      <c r="Z120" s="124" t="s">
        <v>891</v>
      </c>
    </row>
    <row r="121" spans="2:26" s="29" customFormat="1" ht="127.5">
      <c r="B121" s="26" t="str">
        <f>+TOC_General!O45</f>
        <v>Promoción de la cadena de valor de los cultivos agrícolas temporales (plátano, maíz, arroz, yuca, frejol, sandia, otros)</v>
      </c>
      <c r="C121" s="124" t="s">
        <v>1564</v>
      </c>
      <c r="D121" s="27" t="s">
        <v>539</v>
      </c>
      <c r="E121" s="50" t="s">
        <v>607</v>
      </c>
      <c r="F121" s="27">
        <v>4</v>
      </c>
      <c r="G121" s="27">
        <v>4</v>
      </c>
      <c r="H121" s="61"/>
      <c r="I121" s="61"/>
      <c r="J121" s="61"/>
      <c r="K121" s="61"/>
      <c r="L121" s="61"/>
      <c r="M121" s="61"/>
      <c r="N121" s="61"/>
      <c r="O121" s="61"/>
      <c r="P121" s="61"/>
      <c r="Q121" s="61"/>
      <c r="R121" s="61">
        <v>2</v>
      </c>
      <c r="S121" s="61" t="s">
        <v>1170</v>
      </c>
      <c r="T121" s="61" t="s">
        <v>1171</v>
      </c>
      <c r="U121" s="61" t="s">
        <v>1465</v>
      </c>
      <c r="V121" s="61" t="s">
        <v>1172</v>
      </c>
      <c r="W121" s="27"/>
      <c r="X121" s="27" t="s">
        <v>535</v>
      </c>
      <c r="Y121" s="27"/>
      <c r="Z121" s="124" t="s">
        <v>890</v>
      </c>
    </row>
    <row r="122" spans="2:26" s="29" customFormat="1" ht="89.25">
      <c r="B122" s="26" t="str">
        <f>+TOC_General!O46</f>
        <v>Promoción de cultivos para seguridad alimentaria</v>
      </c>
      <c r="C122" s="124" t="s">
        <v>1018</v>
      </c>
      <c r="D122" s="27" t="s">
        <v>539</v>
      </c>
      <c r="E122" s="53" t="s">
        <v>611</v>
      </c>
      <c r="F122" s="27">
        <v>4</v>
      </c>
      <c r="G122" s="27">
        <v>4</v>
      </c>
      <c r="H122" s="61"/>
      <c r="I122" s="61"/>
      <c r="J122" s="61"/>
      <c r="K122" s="61"/>
      <c r="L122" s="61"/>
      <c r="M122" s="61"/>
      <c r="N122" s="61"/>
      <c r="O122" s="61"/>
      <c r="P122" s="61"/>
      <c r="Q122" s="61"/>
      <c r="R122" s="61">
        <v>3</v>
      </c>
      <c r="S122" s="61" t="s">
        <v>1168</v>
      </c>
      <c r="T122" s="61" t="s">
        <v>1136</v>
      </c>
      <c r="U122" s="61" t="s">
        <v>1192</v>
      </c>
      <c r="V122" s="61" t="s">
        <v>1169</v>
      </c>
      <c r="W122" s="27"/>
      <c r="X122" s="27" t="s">
        <v>535</v>
      </c>
      <c r="Y122" s="27"/>
      <c r="Z122" s="124" t="s">
        <v>875</v>
      </c>
    </row>
    <row r="123" spans="2:26" s="29" customFormat="1" ht="15" customHeight="1">
      <c r="B123" s="207" t="s">
        <v>206</v>
      </c>
      <c r="C123" s="208"/>
      <c r="D123" s="205" t="str">
        <f>+TOC_General!Q37</f>
        <v>Zonas de población ribereña para producción de cultivos de especies nativas destinada al autoconsumo y productos de exportación</v>
      </c>
      <c r="E123" s="205"/>
      <c r="F123" s="205"/>
      <c r="G123" s="205"/>
      <c r="H123" s="206"/>
      <c r="I123" s="206"/>
      <c r="J123" s="206"/>
      <c r="K123" s="206"/>
      <c r="L123" s="206"/>
      <c r="M123" s="206"/>
      <c r="N123" s="206"/>
      <c r="O123" s="206"/>
      <c r="P123" s="206"/>
      <c r="Q123" s="206"/>
      <c r="R123" s="206"/>
      <c r="S123" s="206"/>
      <c r="T123" s="206"/>
      <c r="U123" s="206"/>
      <c r="V123" s="206"/>
      <c r="W123" s="205"/>
      <c r="X123" s="205"/>
      <c r="Y123" s="205"/>
      <c r="Z123" s="205"/>
    </row>
    <row r="124" spans="2:26" s="29" customFormat="1" ht="21" customHeight="1">
      <c r="B124" s="207" t="s">
        <v>261</v>
      </c>
      <c r="C124" s="208"/>
      <c r="D124" s="203" t="s">
        <v>1522</v>
      </c>
      <c r="E124" s="203"/>
      <c r="F124" s="203"/>
      <c r="G124" s="203"/>
      <c r="H124" s="204"/>
      <c r="I124" s="204"/>
      <c r="J124" s="204"/>
      <c r="K124" s="204"/>
      <c r="L124" s="204"/>
      <c r="M124" s="204"/>
      <c r="N124" s="204"/>
      <c r="O124" s="204"/>
      <c r="P124" s="204"/>
      <c r="Q124" s="204"/>
      <c r="R124" s="204"/>
      <c r="S124" s="204"/>
      <c r="T124" s="204"/>
      <c r="U124" s="204"/>
      <c r="V124" s="204"/>
      <c r="W124" s="203"/>
      <c r="X124" s="203"/>
      <c r="Y124" s="203"/>
      <c r="Z124" s="203"/>
    </row>
    <row r="125" spans="2:26" s="29" customFormat="1" ht="14.25" customHeight="1">
      <c r="B125" s="207" t="s">
        <v>207</v>
      </c>
      <c r="C125" s="208"/>
      <c r="D125" s="203" t="s">
        <v>449</v>
      </c>
      <c r="E125" s="203"/>
      <c r="F125" s="203"/>
      <c r="G125" s="203"/>
      <c r="H125" s="204"/>
      <c r="I125" s="204"/>
      <c r="J125" s="204"/>
      <c r="K125" s="204"/>
      <c r="L125" s="204"/>
      <c r="M125" s="204"/>
      <c r="N125" s="204"/>
      <c r="O125" s="204"/>
      <c r="P125" s="204"/>
      <c r="Q125" s="204"/>
      <c r="R125" s="204"/>
      <c r="S125" s="204"/>
      <c r="T125" s="204"/>
      <c r="U125" s="204"/>
      <c r="V125" s="204"/>
      <c r="W125" s="203"/>
      <c r="X125" s="203"/>
      <c r="Y125" s="203"/>
      <c r="Z125" s="203"/>
    </row>
    <row r="126" spans="2:26" s="29" customFormat="1" ht="33.75" customHeight="1">
      <c r="B126" s="207" t="s">
        <v>208</v>
      </c>
      <c r="C126" s="208"/>
      <c r="D126" s="203" t="s">
        <v>581</v>
      </c>
      <c r="E126" s="203"/>
      <c r="F126" s="203"/>
      <c r="G126" s="203"/>
      <c r="H126" s="204"/>
      <c r="I126" s="204"/>
      <c r="J126" s="204"/>
      <c r="K126" s="204"/>
      <c r="L126" s="204"/>
      <c r="M126" s="204"/>
      <c r="N126" s="204"/>
      <c r="O126" s="204"/>
      <c r="P126" s="204"/>
      <c r="Q126" s="204"/>
      <c r="R126" s="204"/>
      <c r="S126" s="204"/>
      <c r="T126" s="204"/>
      <c r="U126" s="204"/>
      <c r="V126" s="204"/>
      <c r="W126" s="203"/>
      <c r="X126" s="203"/>
      <c r="Y126" s="203"/>
      <c r="Z126" s="203"/>
    </row>
    <row r="127" spans="2:26" s="29" customFormat="1" ht="27.75" customHeight="1">
      <c r="B127" s="207" t="s">
        <v>209</v>
      </c>
      <c r="C127" s="208"/>
      <c r="D127" s="203" t="s">
        <v>1411</v>
      </c>
      <c r="E127" s="203"/>
      <c r="F127" s="203"/>
      <c r="G127" s="203"/>
      <c r="H127" s="204"/>
      <c r="I127" s="204"/>
      <c r="J127" s="204"/>
      <c r="K127" s="204"/>
      <c r="L127" s="204"/>
      <c r="M127" s="204"/>
      <c r="N127" s="204"/>
      <c r="O127" s="204"/>
      <c r="P127" s="204"/>
      <c r="Q127" s="204"/>
      <c r="R127" s="204"/>
      <c r="S127" s="204"/>
      <c r="T127" s="204"/>
      <c r="U127" s="204"/>
      <c r="V127" s="204"/>
      <c r="W127" s="203"/>
      <c r="X127" s="203"/>
      <c r="Y127" s="203"/>
      <c r="Z127" s="203"/>
    </row>
    <row r="128" spans="2:26" s="29" customFormat="1" ht="35.25" customHeight="1">
      <c r="B128" s="209" t="s">
        <v>210</v>
      </c>
      <c r="C128" s="210"/>
      <c r="D128" s="152" t="s">
        <v>542</v>
      </c>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4"/>
    </row>
    <row r="129" spans="2:26" s="67" customFormat="1" ht="20.25" customHeight="1">
      <c r="B129" s="155" t="s">
        <v>211</v>
      </c>
      <c r="C129" s="155" t="s">
        <v>212</v>
      </c>
      <c r="D129" s="155" t="s">
        <v>213</v>
      </c>
      <c r="E129" s="155" t="s">
        <v>485</v>
      </c>
      <c r="F129" s="155" t="s">
        <v>214</v>
      </c>
      <c r="G129" s="155" t="s">
        <v>215</v>
      </c>
      <c r="H129" s="231" t="s">
        <v>719</v>
      </c>
      <c r="I129" s="231" t="s">
        <v>720</v>
      </c>
      <c r="J129" s="231" t="s">
        <v>721</v>
      </c>
      <c r="K129" s="231" t="s">
        <v>722</v>
      </c>
      <c r="L129" s="231"/>
      <c r="M129" s="231" t="s">
        <v>723</v>
      </c>
      <c r="N129" s="231"/>
      <c r="O129" s="231"/>
      <c r="P129" s="231"/>
      <c r="Q129" s="231"/>
      <c r="R129" s="232" t="s">
        <v>731</v>
      </c>
      <c r="S129" s="232" t="s">
        <v>732</v>
      </c>
      <c r="T129" s="232" t="s">
        <v>733</v>
      </c>
      <c r="U129" s="232" t="s">
        <v>734</v>
      </c>
      <c r="V129" s="232"/>
      <c r="W129" s="155" t="s">
        <v>216</v>
      </c>
      <c r="X129" s="155"/>
      <c r="Y129" s="155"/>
      <c r="Z129" s="155"/>
    </row>
    <row r="130" spans="2:26" s="67" customFormat="1" ht="90" customHeight="1">
      <c r="B130" s="155"/>
      <c r="C130" s="155"/>
      <c r="D130" s="155"/>
      <c r="E130" s="155"/>
      <c r="F130" s="155"/>
      <c r="G130" s="155"/>
      <c r="H130" s="231"/>
      <c r="I130" s="231"/>
      <c r="J130" s="231"/>
      <c r="K130" s="130" t="s">
        <v>724</v>
      </c>
      <c r="L130" s="130" t="s">
        <v>725</v>
      </c>
      <c r="M130" s="130" t="s">
        <v>726</v>
      </c>
      <c r="N130" s="130" t="s">
        <v>727</v>
      </c>
      <c r="O130" s="130" t="s">
        <v>728</v>
      </c>
      <c r="P130" s="130" t="s">
        <v>729</v>
      </c>
      <c r="Q130" s="130" t="s">
        <v>730</v>
      </c>
      <c r="R130" s="232"/>
      <c r="S130" s="232"/>
      <c r="T130" s="232"/>
      <c r="U130" s="129" t="s">
        <v>735</v>
      </c>
      <c r="V130" s="129" t="s">
        <v>736</v>
      </c>
      <c r="W130" s="120" t="s">
        <v>217</v>
      </c>
      <c r="X130" s="120" t="s">
        <v>218</v>
      </c>
      <c r="Y130" s="120" t="s">
        <v>219</v>
      </c>
      <c r="Z130" s="120" t="s">
        <v>220</v>
      </c>
    </row>
    <row r="131" spans="2:26" s="74" customFormat="1" ht="89.25">
      <c r="B131" s="26" t="str">
        <f>+TOC_General!Q38</f>
        <v>Saneamiento físico legal de predios rústicos individuales</v>
      </c>
      <c r="C131" s="124" t="s">
        <v>306</v>
      </c>
      <c r="D131" s="27" t="s">
        <v>309</v>
      </c>
      <c r="E131" s="53" t="s">
        <v>608</v>
      </c>
      <c r="F131" s="27">
        <v>100</v>
      </c>
      <c r="G131" s="27">
        <v>100</v>
      </c>
      <c r="H131" s="61"/>
      <c r="I131" s="61"/>
      <c r="J131" s="61"/>
      <c r="K131" s="61"/>
      <c r="L131" s="61"/>
      <c r="M131" s="61"/>
      <c r="N131" s="61"/>
      <c r="O131" s="61"/>
      <c r="P131" s="61"/>
      <c r="Q131" s="61"/>
      <c r="R131" s="61">
        <v>3</v>
      </c>
      <c r="S131" s="61" t="s">
        <v>1167</v>
      </c>
      <c r="T131" s="61" t="s">
        <v>943</v>
      </c>
      <c r="U131" s="61" t="s">
        <v>1166</v>
      </c>
      <c r="V131" s="61" t="s">
        <v>943</v>
      </c>
      <c r="W131" s="73"/>
      <c r="X131" s="33" t="s">
        <v>535</v>
      </c>
      <c r="Y131" s="73"/>
      <c r="Z131" s="59" t="s">
        <v>717</v>
      </c>
    </row>
    <row r="132" spans="2:26" s="29" customFormat="1" ht="119.25" customHeight="1">
      <c r="B132" s="26" t="str">
        <f>+TOC_General!Q39</f>
        <v>Promoción de la cadena de valor del aguaje</v>
      </c>
      <c r="C132" s="124" t="s">
        <v>1565</v>
      </c>
      <c r="D132" s="27" t="s">
        <v>536</v>
      </c>
      <c r="E132" s="53" t="s">
        <v>607</v>
      </c>
      <c r="F132" s="27">
        <v>2</v>
      </c>
      <c r="G132" s="27">
        <v>2</v>
      </c>
      <c r="H132" s="61"/>
      <c r="I132" s="61"/>
      <c r="J132" s="61"/>
      <c r="K132" s="61"/>
      <c r="L132" s="61"/>
      <c r="M132" s="61"/>
      <c r="N132" s="61"/>
      <c r="O132" s="61"/>
      <c r="P132" s="61"/>
      <c r="Q132" s="61"/>
      <c r="R132" s="61">
        <v>3</v>
      </c>
      <c r="S132" s="61" t="s">
        <v>1178</v>
      </c>
      <c r="T132" s="61" t="s">
        <v>1136</v>
      </c>
      <c r="U132" s="61" t="s">
        <v>1466</v>
      </c>
      <c r="V132" s="97" t="s">
        <v>1177</v>
      </c>
      <c r="W132" s="27"/>
      <c r="X132" s="27" t="s">
        <v>535</v>
      </c>
      <c r="Y132" s="27"/>
      <c r="Z132" s="122" t="s">
        <v>1017</v>
      </c>
    </row>
    <row r="133" spans="2:26" s="29" customFormat="1" ht="140.25" customHeight="1">
      <c r="B133" s="26" t="str">
        <f>+TOC_General!Q40</f>
        <v>Promoción de la cadena de valor huasaí</v>
      </c>
      <c r="C133" s="124" t="s">
        <v>1566</v>
      </c>
      <c r="D133" s="27" t="s">
        <v>539</v>
      </c>
      <c r="E133" s="53" t="s">
        <v>607</v>
      </c>
      <c r="F133" s="27">
        <v>1</v>
      </c>
      <c r="G133" s="27">
        <v>1</v>
      </c>
      <c r="H133" s="61"/>
      <c r="I133" s="61"/>
      <c r="J133" s="61"/>
      <c r="K133" s="61"/>
      <c r="L133" s="61"/>
      <c r="M133" s="61"/>
      <c r="N133" s="61"/>
      <c r="O133" s="61"/>
      <c r="P133" s="61"/>
      <c r="Q133" s="61"/>
      <c r="R133" s="61">
        <v>3</v>
      </c>
      <c r="S133" s="61" t="s">
        <v>1181</v>
      </c>
      <c r="T133" s="61" t="s">
        <v>1136</v>
      </c>
      <c r="U133" s="61" t="s">
        <v>1467</v>
      </c>
      <c r="V133" s="97" t="s">
        <v>1177</v>
      </c>
      <c r="W133" s="27"/>
      <c r="X133" s="27" t="s">
        <v>535</v>
      </c>
      <c r="Y133" s="27"/>
      <c r="Z133" s="124" t="s">
        <v>876</v>
      </c>
    </row>
    <row r="134" spans="2:26" s="29" customFormat="1" ht="155.25" customHeight="1">
      <c r="B134" s="26" t="str">
        <f>+TOC_General!Q41</f>
        <v>Promoción de la cadena de valor del ungurahui</v>
      </c>
      <c r="C134" s="124" t="s">
        <v>1567</v>
      </c>
      <c r="D134" s="27" t="s">
        <v>539</v>
      </c>
      <c r="E134" s="53" t="s">
        <v>607</v>
      </c>
      <c r="F134" s="27">
        <v>1</v>
      </c>
      <c r="G134" s="27">
        <v>1</v>
      </c>
      <c r="H134" s="61"/>
      <c r="I134" s="61"/>
      <c r="J134" s="61"/>
      <c r="K134" s="61"/>
      <c r="L134" s="61"/>
      <c r="M134" s="61"/>
      <c r="N134" s="61"/>
      <c r="O134" s="61"/>
      <c r="P134" s="61"/>
      <c r="Q134" s="61"/>
      <c r="R134" s="61">
        <v>3</v>
      </c>
      <c r="S134" s="61" t="s">
        <v>1180</v>
      </c>
      <c r="T134" s="61" t="s">
        <v>1136</v>
      </c>
      <c r="U134" s="61" t="s">
        <v>1468</v>
      </c>
      <c r="V134" s="97" t="s">
        <v>1177</v>
      </c>
      <c r="W134" s="27"/>
      <c r="X134" s="27" t="s">
        <v>535</v>
      </c>
      <c r="Y134" s="27"/>
      <c r="Z134" s="122" t="s">
        <v>1017</v>
      </c>
    </row>
    <row r="135" spans="2:26" s="29" customFormat="1" ht="127.5">
      <c r="B135" s="26" t="str">
        <f>+TOC_General!O43</f>
        <v>Promoción de la cadena de valor del yute</v>
      </c>
      <c r="C135" s="124" t="s">
        <v>1568</v>
      </c>
      <c r="D135" s="27" t="s">
        <v>536</v>
      </c>
      <c r="E135" s="53" t="s">
        <v>607</v>
      </c>
      <c r="F135" s="27">
        <v>1</v>
      </c>
      <c r="G135" s="27">
        <v>1</v>
      </c>
      <c r="H135" s="61"/>
      <c r="I135" s="61"/>
      <c r="J135" s="61"/>
      <c r="K135" s="61"/>
      <c r="L135" s="61"/>
      <c r="M135" s="61"/>
      <c r="N135" s="61"/>
      <c r="O135" s="61"/>
      <c r="P135" s="61"/>
      <c r="Q135" s="61"/>
      <c r="R135" s="61">
        <v>3</v>
      </c>
      <c r="S135" s="61" t="s">
        <v>1180</v>
      </c>
      <c r="T135" s="61" t="s">
        <v>1136</v>
      </c>
      <c r="U135" s="61" t="s">
        <v>1468</v>
      </c>
      <c r="V135" s="97" t="s">
        <v>1177</v>
      </c>
      <c r="W135" s="27"/>
      <c r="X135" s="27" t="s">
        <v>535</v>
      </c>
      <c r="Y135" s="40"/>
      <c r="Z135" s="124" t="s">
        <v>893</v>
      </c>
    </row>
    <row r="136" spans="2:26" s="29" customFormat="1" ht="168" customHeight="1">
      <c r="B136" s="26" t="str">
        <f>+TOC_General!Q42</f>
        <v>Promoción de la cadena de valor del camu camu</v>
      </c>
      <c r="C136" s="124" t="s">
        <v>1569</v>
      </c>
      <c r="D136" s="27" t="s">
        <v>536</v>
      </c>
      <c r="E136" s="53" t="s">
        <v>607</v>
      </c>
      <c r="F136" s="27">
        <v>1</v>
      </c>
      <c r="G136" s="27">
        <v>1</v>
      </c>
      <c r="H136" s="61"/>
      <c r="I136" s="61"/>
      <c r="J136" s="61"/>
      <c r="K136" s="61"/>
      <c r="L136" s="61"/>
      <c r="M136" s="61"/>
      <c r="N136" s="61"/>
      <c r="O136" s="61"/>
      <c r="P136" s="61"/>
      <c r="Q136" s="61"/>
      <c r="R136" s="61">
        <v>3</v>
      </c>
      <c r="S136" s="61" t="s">
        <v>1179</v>
      </c>
      <c r="T136" s="61" t="s">
        <v>1136</v>
      </c>
      <c r="U136" s="61" t="s">
        <v>1464</v>
      </c>
      <c r="V136" s="97" t="s">
        <v>1177</v>
      </c>
      <c r="W136" s="27"/>
      <c r="X136" s="27" t="s">
        <v>535</v>
      </c>
      <c r="Y136" s="27"/>
      <c r="Z136" s="124" t="s">
        <v>876</v>
      </c>
    </row>
    <row r="137" spans="2:26" s="37" customFormat="1" ht="89.25">
      <c r="B137" s="26" t="str">
        <f>+TOC_General!Q43</f>
        <v>Recuperación de bosques degradados en 40 comunidades de la cuenca baja del río Amazonas</v>
      </c>
      <c r="C137" s="122" t="s">
        <v>1175</v>
      </c>
      <c r="D137" s="33" t="s">
        <v>314</v>
      </c>
      <c r="E137" s="50" t="s">
        <v>610</v>
      </c>
      <c r="F137" s="33">
        <v>1000</v>
      </c>
      <c r="G137" s="255">
        <v>0</v>
      </c>
      <c r="H137" s="256"/>
      <c r="I137" s="256"/>
      <c r="J137" s="256"/>
      <c r="K137" s="256"/>
      <c r="L137" s="256"/>
      <c r="M137" s="256"/>
      <c r="N137" s="256"/>
      <c r="O137" s="256"/>
      <c r="P137" s="256"/>
      <c r="Q137" s="256"/>
      <c r="R137" s="256">
        <v>2</v>
      </c>
      <c r="S137" s="97" t="s">
        <v>1176</v>
      </c>
      <c r="T137" s="97" t="s">
        <v>1439</v>
      </c>
      <c r="U137" s="97" t="s">
        <v>1469</v>
      </c>
      <c r="V137" s="97" t="s">
        <v>1470</v>
      </c>
      <c r="W137" s="33"/>
      <c r="X137" s="33" t="s">
        <v>535</v>
      </c>
      <c r="Y137" s="33"/>
      <c r="Z137" s="122" t="s">
        <v>902</v>
      </c>
    </row>
    <row r="140" spans="2:26" s="75" customFormat="1" ht="25.5" customHeight="1">
      <c r="B140" s="257" t="s">
        <v>410</v>
      </c>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row>
    <row r="141" spans="2:26" s="37" customFormat="1" ht="20.25" customHeight="1">
      <c r="B141" s="155" t="s">
        <v>211</v>
      </c>
      <c r="C141" s="155" t="s">
        <v>212</v>
      </c>
      <c r="D141" s="155" t="s">
        <v>213</v>
      </c>
      <c r="E141" s="155" t="s">
        <v>485</v>
      </c>
      <c r="F141" s="155" t="s">
        <v>214</v>
      </c>
      <c r="G141" s="155" t="s">
        <v>215</v>
      </c>
      <c r="H141" s="231" t="s">
        <v>719</v>
      </c>
      <c r="I141" s="231" t="s">
        <v>720</v>
      </c>
      <c r="J141" s="231" t="s">
        <v>721</v>
      </c>
      <c r="K141" s="231" t="s">
        <v>722</v>
      </c>
      <c r="L141" s="231"/>
      <c r="M141" s="231" t="s">
        <v>723</v>
      </c>
      <c r="N141" s="231"/>
      <c r="O141" s="231"/>
      <c r="P141" s="231"/>
      <c r="Q141" s="231"/>
      <c r="R141" s="232" t="s">
        <v>731</v>
      </c>
      <c r="S141" s="232" t="s">
        <v>732</v>
      </c>
      <c r="T141" s="232" t="s">
        <v>733</v>
      </c>
      <c r="U141" s="232" t="s">
        <v>734</v>
      </c>
      <c r="V141" s="232"/>
      <c r="W141" s="155" t="s">
        <v>216</v>
      </c>
      <c r="X141" s="155"/>
      <c r="Y141" s="155"/>
      <c r="Z141" s="155"/>
    </row>
    <row r="142" spans="2:26" s="37" customFormat="1" ht="90.75" customHeight="1">
      <c r="B142" s="155"/>
      <c r="C142" s="155"/>
      <c r="D142" s="155"/>
      <c r="E142" s="155"/>
      <c r="F142" s="155"/>
      <c r="G142" s="155"/>
      <c r="H142" s="231"/>
      <c r="I142" s="231"/>
      <c r="J142" s="231"/>
      <c r="K142" s="130" t="s">
        <v>724</v>
      </c>
      <c r="L142" s="130" t="s">
        <v>725</v>
      </c>
      <c r="M142" s="130" t="s">
        <v>726</v>
      </c>
      <c r="N142" s="130" t="s">
        <v>727</v>
      </c>
      <c r="O142" s="130" t="s">
        <v>728</v>
      </c>
      <c r="P142" s="130" t="s">
        <v>729</v>
      </c>
      <c r="Q142" s="130" t="s">
        <v>730</v>
      </c>
      <c r="R142" s="232"/>
      <c r="S142" s="232"/>
      <c r="T142" s="232"/>
      <c r="U142" s="129" t="s">
        <v>735</v>
      </c>
      <c r="V142" s="129" t="s">
        <v>736</v>
      </c>
      <c r="W142" s="120" t="s">
        <v>217</v>
      </c>
      <c r="X142" s="120" t="s">
        <v>218</v>
      </c>
      <c r="Y142" s="120" t="s">
        <v>219</v>
      </c>
      <c r="Z142" s="120" t="s">
        <v>220</v>
      </c>
    </row>
    <row r="143" spans="2:26" ht="89.25">
      <c r="B143" s="91" t="str">
        <f>+TOC_General!O71</f>
        <v>Servicios turísticos de la localidad de Isla Santa Rosa.</v>
      </c>
      <c r="C143" s="124" t="s">
        <v>640</v>
      </c>
      <c r="D143" s="27" t="s">
        <v>313</v>
      </c>
      <c r="E143" s="50" t="s">
        <v>614</v>
      </c>
      <c r="F143" s="27">
        <v>1</v>
      </c>
      <c r="G143" s="27">
        <v>1</v>
      </c>
      <c r="H143" s="61"/>
      <c r="I143" s="61"/>
      <c r="J143" s="61"/>
      <c r="K143" s="61"/>
      <c r="L143" s="61"/>
      <c r="M143" s="61"/>
      <c r="N143" s="61"/>
      <c r="O143" s="61"/>
      <c r="P143" s="61"/>
      <c r="Q143" s="61"/>
      <c r="R143" s="61">
        <v>2</v>
      </c>
      <c r="S143" s="61" t="s">
        <v>1182</v>
      </c>
      <c r="T143" s="61" t="s">
        <v>802</v>
      </c>
      <c r="U143" s="61" t="s">
        <v>1184</v>
      </c>
      <c r="V143" s="61" t="s">
        <v>1183</v>
      </c>
      <c r="W143" s="27"/>
      <c r="X143" s="27" t="s">
        <v>535</v>
      </c>
      <c r="Y143" s="27"/>
      <c r="Z143" s="124" t="s">
        <v>718</v>
      </c>
    </row>
    <row r="144" spans="2:26" ht="89.25">
      <c r="B144" s="91" t="str">
        <f>+TOC_General!O72</f>
        <v>Servicios turísticos de embarque y desembarque, imagen turística y servicios turísticos en Caballococha</v>
      </c>
      <c r="C144" s="124" t="s">
        <v>641</v>
      </c>
      <c r="D144" s="27" t="s">
        <v>313</v>
      </c>
      <c r="E144" s="50" t="s">
        <v>614</v>
      </c>
      <c r="F144" s="27">
        <v>1</v>
      </c>
      <c r="G144" s="27">
        <v>1</v>
      </c>
      <c r="H144" s="61"/>
      <c r="I144" s="61"/>
      <c r="J144" s="61"/>
      <c r="K144" s="61"/>
      <c r="L144" s="61"/>
      <c r="M144" s="61"/>
      <c r="N144" s="61"/>
      <c r="O144" s="61"/>
      <c r="P144" s="61"/>
      <c r="Q144" s="61"/>
      <c r="R144" s="61">
        <v>2</v>
      </c>
      <c r="S144" s="61" t="s">
        <v>1185</v>
      </c>
      <c r="T144" s="61" t="s">
        <v>802</v>
      </c>
      <c r="U144" s="61" t="s">
        <v>1184</v>
      </c>
      <c r="V144" s="61" t="s">
        <v>1183</v>
      </c>
      <c r="W144" s="27"/>
      <c r="X144" s="27" t="s">
        <v>535</v>
      </c>
      <c r="Y144" s="27"/>
      <c r="Z144" s="124" t="s">
        <v>718</v>
      </c>
    </row>
    <row r="145" spans="2:26" ht="76.5">
      <c r="B145" s="91" t="str">
        <f>+TOC_General!O73</f>
        <v>Servicios turísticos de la Localidad de Islandia</v>
      </c>
      <c r="C145" s="124" t="s">
        <v>642</v>
      </c>
      <c r="D145" s="27" t="s">
        <v>313</v>
      </c>
      <c r="E145" s="50" t="s">
        <v>614</v>
      </c>
      <c r="F145" s="27">
        <v>1</v>
      </c>
      <c r="G145" s="27">
        <v>1</v>
      </c>
      <c r="H145" s="61"/>
      <c r="I145" s="61"/>
      <c r="J145" s="61"/>
      <c r="K145" s="61"/>
      <c r="L145" s="61"/>
      <c r="M145" s="61"/>
      <c r="N145" s="61"/>
      <c r="O145" s="61"/>
      <c r="P145" s="61"/>
      <c r="Q145" s="61"/>
      <c r="R145" s="61">
        <v>2</v>
      </c>
      <c r="S145" s="61" t="s">
        <v>1185</v>
      </c>
      <c r="T145" s="61" t="s">
        <v>802</v>
      </c>
      <c r="U145" s="61" t="s">
        <v>1184</v>
      </c>
      <c r="V145" s="61" t="s">
        <v>1183</v>
      </c>
      <c r="W145" s="27"/>
      <c r="X145" s="27" t="s">
        <v>535</v>
      </c>
      <c r="Y145" s="27"/>
      <c r="Z145" s="124" t="s">
        <v>718</v>
      </c>
    </row>
    <row r="146" spans="2:26" ht="76.5">
      <c r="B146" s="91" t="str">
        <f>+TOC_General!O75</f>
        <v>Servicios turísticos del circuito turístico San Antonio de Cacao.</v>
      </c>
      <c r="C146" s="124" t="s">
        <v>643</v>
      </c>
      <c r="D146" s="27" t="s">
        <v>313</v>
      </c>
      <c r="E146" s="50" t="s">
        <v>614</v>
      </c>
      <c r="F146" s="27">
        <v>1</v>
      </c>
      <c r="G146" s="27">
        <v>1</v>
      </c>
      <c r="H146" s="61"/>
      <c r="I146" s="61"/>
      <c r="J146" s="61"/>
      <c r="K146" s="61"/>
      <c r="L146" s="61"/>
      <c r="M146" s="61"/>
      <c r="N146" s="61"/>
      <c r="O146" s="61"/>
      <c r="P146" s="61"/>
      <c r="Q146" s="61"/>
      <c r="R146" s="61">
        <v>2</v>
      </c>
      <c r="S146" s="61" t="s">
        <v>1185</v>
      </c>
      <c r="T146" s="61" t="s">
        <v>1186</v>
      </c>
      <c r="U146" s="61" t="s">
        <v>1184</v>
      </c>
      <c r="V146" s="61" t="s">
        <v>1183</v>
      </c>
      <c r="W146" s="27"/>
      <c r="X146" s="27" t="s">
        <v>535</v>
      </c>
      <c r="Y146" s="27"/>
      <c r="Z146" s="124" t="s">
        <v>718</v>
      </c>
    </row>
    <row r="147" spans="2:26" ht="76.5">
      <c r="B147" s="91" t="str">
        <f>+TOC_General!O76</f>
        <v>Implementación de servicios turísticos en las unidades productivas y de investigación (unidad de reproducción de Alevines-Cushillococha, Módulo de Post cosecha y transformación del cacao de Caballococha)</v>
      </c>
      <c r="C147" s="124" t="s">
        <v>644</v>
      </c>
      <c r="D147" s="27" t="s">
        <v>313</v>
      </c>
      <c r="E147" s="50" t="s">
        <v>614</v>
      </c>
      <c r="F147" s="27">
        <v>1</v>
      </c>
      <c r="G147" s="27">
        <v>1</v>
      </c>
      <c r="H147" s="61"/>
      <c r="I147" s="61"/>
      <c r="J147" s="61"/>
      <c r="K147" s="61"/>
      <c r="L147" s="61"/>
      <c r="M147" s="61"/>
      <c r="N147" s="61"/>
      <c r="O147" s="61"/>
      <c r="P147" s="61"/>
      <c r="Q147" s="61"/>
      <c r="R147" s="61">
        <v>2</v>
      </c>
      <c r="S147" s="61" t="s">
        <v>1185</v>
      </c>
      <c r="T147" s="61" t="s">
        <v>802</v>
      </c>
      <c r="U147" s="61" t="s">
        <v>1184</v>
      </c>
      <c r="V147" s="61" t="s">
        <v>1183</v>
      </c>
      <c r="W147" s="27"/>
      <c r="X147" s="27" t="s">
        <v>535</v>
      </c>
      <c r="Y147" s="27"/>
      <c r="Z147" s="124" t="s">
        <v>718</v>
      </c>
    </row>
    <row r="148" spans="2:26" ht="89.25">
      <c r="B148" s="91" t="str">
        <f>+TOC_General!O77</f>
        <v>Desarrollo de la capacidad emprendedora y competencias laborales en mujeres en situación de vulnerabilidad</v>
      </c>
      <c r="C148" s="124" t="s">
        <v>559</v>
      </c>
      <c r="D148" s="27" t="s">
        <v>333</v>
      </c>
      <c r="E148" s="53" t="s">
        <v>614</v>
      </c>
      <c r="F148" s="27">
        <v>800</v>
      </c>
      <c r="G148" s="28">
        <v>1600</v>
      </c>
      <c r="H148" s="60"/>
      <c r="I148" s="60"/>
      <c r="J148" s="60"/>
      <c r="K148" s="60"/>
      <c r="L148" s="60"/>
      <c r="M148" s="60"/>
      <c r="N148" s="60"/>
      <c r="O148" s="60"/>
      <c r="P148" s="60"/>
      <c r="Q148" s="60"/>
      <c r="R148" s="60">
        <v>3</v>
      </c>
      <c r="S148" s="60" t="s">
        <v>1187</v>
      </c>
      <c r="T148" s="60" t="s">
        <v>943</v>
      </c>
      <c r="U148" s="60" t="s">
        <v>1191</v>
      </c>
      <c r="V148" s="60" t="s">
        <v>943</v>
      </c>
      <c r="W148" s="27"/>
      <c r="X148" s="27" t="s">
        <v>535</v>
      </c>
      <c r="Y148" s="27"/>
      <c r="Z148" s="124" t="s">
        <v>884</v>
      </c>
    </row>
    <row r="149" spans="2:26" s="69" customFormat="1" ht="76.5">
      <c r="B149" s="91" t="str">
        <f>+TOC_General!O78</f>
        <v>Mejoramiento de la seguridad alimentaria, nutricional y de las condiciones de habitabilidad de las familias del ámbito rural en distritos priorizados con mayor índice de anemia.</v>
      </c>
      <c r="C149" s="122" t="s">
        <v>1016</v>
      </c>
      <c r="D149" s="33" t="s">
        <v>409</v>
      </c>
      <c r="E149" s="53" t="s">
        <v>615</v>
      </c>
      <c r="F149" s="33">
        <v>1000</v>
      </c>
      <c r="G149" s="33">
        <v>2500</v>
      </c>
      <c r="H149" s="62"/>
      <c r="I149" s="62"/>
      <c r="J149" s="62"/>
      <c r="K149" s="62"/>
      <c r="L149" s="62"/>
      <c r="M149" s="62"/>
      <c r="N149" s="62"/>
      <c r="O149" s="62"/>
      <c r="P149" s="62"/>
      <c r="Q149" s="62"/>
      <c r="R149" s="62">
        <v>3</v>
      </c>
      <c r="S149" s="61" t="s">
        <v>1168</v>
      </c>
      <c r="T149" s="61" t="s">
        <v>1136</v>
      </c>
      <c r="U149" s="61" t="s">
        <v>1192</v>
      </c>
      <c r="V149" s="61" t="s">
        <v>1169</v>
      </c>
      <c r="W149" s="33"/>
      <c r="X149" s="33" t="s">
        <v>535</v>
      </c>
      <c r="Y149" s="33"/>
      <c r="Z149" s="124" t="s">
        <v>1012</v>
      </c>
    </row>
    <row r="150" spans="2:26" ht="127.5">
      <c r="B150" s="91" t="str">
        <f>+TOC_General!O79</f>
        <v>Extracción sostenible de recursos pesqueros para el consumo humano directo y de uso ornamental</v>
      </c>
      <c r="C150" s="124" t="s">
        <v>561</v>
      </c>
      <c r="D150" s="27" t="s">
        <v>297</v>
      </c>
      <c r="E150" s="53" t="s">
        <v>617</v>
      </c>
      <c r="F150" s="27">
        <v>1000</v>
      </c>
      <c r="G150" s="27">
        <v>1000</v>
      </c>
      <c r="H150" s="61"/>
      <c r="I150" s="61"/>
      <c r="J150" s="61"/>
      <c r="K150" s="61"/>
      <c r="L150" s="61"/>
      <c r="M150" s="61"/>
      <c r="N150" s="61"/>
      <c r="O150" s="61"/>
      <c r="P150" s="61"/>
      <c r="Q150" s="61"/>
      <c r="R150" s="61">
        <v>3</v>
      </c>
      <c r="S150" s="61" t="s">
        <v>1193</v>
      </c>
      <c r="T150" s="61" t="s">
        <v>801</v>
      </c>
      <c r="U150" s="61" t="s">
        <v>1194</v>
      </c>
      <c r="V150" s="61" t="s">
        <v>1189</v>
      </c>
      <c r="W150" s="27"/>
      <c r="X150" s="27" t="s">
        <v>535</v>
      </c>
      <c r="Y150" s="27"/>
      <c r="Z150" s="124" t="s">
        <v>1014</v>
      </c>
    </row>
    <row r="151" spans="2:26" ht="114.75">
      <c r="B151" s="91" t="str">
        <f>+TOC_General!O80</f>
        <v>Fortalecimiento de las cadenas de valor del recurso pesquero</v>
      </c>
      <c r="C151" s="124" t="s">
        <v>562</v>
      </c>
      <c r="D151" s="27" t="s">
        <v>299</v>
      </c>
      <c r="E151" s="53" t="s">
        <v>617</v>
      </c>
      <c r="F151" s="27">
        <v>5</v>
      </c>
      <c r="G151" s="27">
        <v>5</v>
      </c>
      <c r="H151" s="61"/>
      <c r="I151" s="61"/>
      <c r="J151" s="61"/>
      <c r="K151" s="61"/>
      <c r="L151" s="61"/>
      <c r="M151" s="61"/>
      <c r="N151" s="61"/>
      <c r="O151" s="61"/>
      <c r="P151" s="61"/>
      <c r="Q151" s="61"/>
      <c r="R151" s="61">
        <v>3</v>
      </c>
      <c r="S151" s="61" t="s">
        <v>1195</v>
      </c>
      <c r="T151" s="61" t="s">
        <v>801</v>
      </c>
      <c r="U151" s="61" t="s">
        <v>1196</v>
      </c>
      <c r="V151" s="61" t="s">
        <v>1188</v>
      </c>
      <c r="W151" s="27"/>
      <c r="X151" s="27" t="s">
        <v>535</v>
      </c>
      <c r="Y151" s="27"/>
      <c r="Z151" s="124" t="s">
        <v>1015</v>
      </c>
    </row>
    <row r="152" spans="2:26" ht="76.5">
      <c r="B152" s="26" t="str">
        <f>+TOC_General!O81</f>
        <v xml:space="preserve">Conservación de los recursos pesqueros </v>
      </c>
      <c r="C152" s="124" t="s">
        <v>563</v>
      </c>
      <c r="D152" s="27" t="s">
        <v>298</v>
      </c>
      <c r="E152" s="53" t="s">
        <v>617</v>
      </c>
      <c r="F152" s="27">
        <v>800</v>
      </c>
      <c r="G152" s="27">
        <v>800</v>
      </c>
      <c r="H152" s="61"/>
      <c r="I152" s="61"/>
      <c r="J152" s="61"/>
      <c r="K152" s="61"/>
      <c r="L152" s="61"/>
      <c r="M152" s="61"/>
      <c r="N152" s="61"/>
      <c r="O152" s="61"/>
      <c r="P152" s="61"/>
      <c r="Q152" s="61"/>
      <c r="R152" s="61">
        <v>3</v>
      </c>
      <c r="S152" s="61" t="s">
        <v>1190</v>
      </c>
      <c r="T152" s="61" t="s">
        <v>801</v>
      </c>
      <c r="U152" s="61" t="s">
        <v>1197</v>
      </c>
      <c r="V152" s="61" t="s">
        <v>1188</v>
      </c>
      <c r="W152" s="27"/>
      <c r="X152" s="27" t="s">
        <v>535</v>
      </c>
      <c r="Y152" s="27"/>
      <c r="Z152" s="124" t="s">
        <v>1013</v>
      </c>
    </row>
  </sheetData>
  <mergeCells count="327">
    <mergeCell ref="B2:C2"/>
    <mergeCell ref="B83:B84"/>
    <mergeCell ref="C83:C84"/>
    <mergeCell ref="D83:D84"/>
    <mergeCell ref="F83:F84"/>
    <mergeCell ref="G83:G84"/>
    <mergeCell ref="W83:Z83"/>
    <mergeCell ref="B73:B74"/>
    <mergeCell ref="E39:E40"/>
    <mergeCell ref="E51:E52"/>
    <mergeCell ref="E73:E74"/>
    <mergeCell ref="C73:C74"/>
    <mergeCell ref="B26:B27"/>
    <mergeCell ref="C26:C27"/>
    <mergeCell ref="D26:D27"/>
    <mergeCell ref="F26:F27"/>
    <mergeCell ref="G26:G27"/>
    <mergeCell ref="W26:Z26"/>
    <mergeCell ref="E12:E13"/>
    <mergeCell ref="E26:E27"/>
    <mergeCell ref="D73:D74"/>
    <mergeCell ref="F73:F74"/>
    <mergeCell ref="G73:G74"/>
    <mergeCell ref="W73:Z73"/>
    <mergeCell ref="B4:Z4"/>
    <mergeCell ref="B97:B98"/>
    <mergeCell ref="C97:C98"/>
    <mergeCell ref="D97:D98"/>
    <mergeCell ref="F97:F98"/>
    <mergeCell ref="G97:G98"/>
    <mergeCell ref="W97:Z97"/>
    <mergeCell ref="B107:B108"/>
    <mergeCell ref="C107:C108"/>
    <mergeCell ref="D107:D108"/>
    <mergeCell ref="F107:F108"/>
    <mergeCell ref="G107:G108"/>
    <mergeCell ref="W107:Z107"/>
    <mergeCell ref="B101:C101"/>
    <mergeCell ref="D101:Z101"/>
    <mergeCell ref="D104:Z104"/>
    <mergeCell ref="D105:Z105"/>
    <mergeCell ref="D106:Z106"/>
    <mergeCell ref="B12:B13"/>
    <mergeCell ref="C12:C13"/>
    <mergeCell ref="D12:D13"/>
    <mergeCell ref="F12:F13"/>
    <mergeCell ref="G12:G13"/>
    <mergeCell ref="W12:Z12"/>
    <mergeCell ref="B39:B40"/>
    <mergeCell ref="C39:C40"/>
    <mergeCell ref="D39:D40"/>
    <mergeCell ref="F39:F40"/>
    <mergeCell ref="G39:G40"/>
    <mergeCell ref="W39:Z39"/>
    <mergeCell ref="B129:B130"/>
    <mergeCell ref="C129:C130"/>
    <mergeCell ref="D129:D130"/>
    <mergeCell ref="F129:F130"/>
    <mergeCell ref="G129:G130"/>
    <mergeCell ref="W129:Z129"/>
    <mergeCell ref="B116:B117"/>
    <mergeCell ref="C116:C117"/>
    <mergeCell ref="D116:D117"/>
    <mergeCell ref="F116:F117"/>
    <mergeCell ref="G116:G117"/>
    <mergeCell ref="W116:Z116"/>
    <mergeCell ref="B51:B52"/>
    <mergeCell ref="C51:C52"/>
    <mergeCell ref="D51:D52"/>
    <mergeCell ref="F51:F52"/>
    <mergeCell ref="G51:G52"/>
    <mergeCell ref="W51:Z51"/>
    <mergeCell ref="E107:E108"/>
    <mergeCell ref="E116:E117"/>
    <mergeCell ref="E129:E130"/>
    <mergeCell ref="E141:E142"/>
    <mergeCell ref="B140:Z140"/>
    <mergeCell ref="B141:B142"/>
    <mergeCell ref="C141:C142"/>
    <mergeCell ref="D141:D142"/>
    <mergeCell ref="F141:F142"/>
    <mergeCell ref="G141:G142"/>
    <mergeCell ref="W141:Z141"/>
    <mergeCell ref="B110:C110"/>
    <mergeCell ref="B111:C111"/>
    <mergeCell ref="B112:C112"/>
    <mergeCell ref="B113:C113"/>
    <mergeCell ref="B114:C114"/>
    <mergeCell ref="B115:C115"/>
    <mergeCell ref="D110:Z110"/>
    <mergeCell ref="D111:Z111"/>
    <mergeCell ref="D112:Z112"/>
    <mergeCell ref="D113:Z113"/>
    <mergeCell ref="D114:Z114"/>
    <mergeCell ref="D115:Z115"/>
    <mergeCell ref="B123:C123"/>
    <mergeCell ref="B102:C102"/>
    <mergeCell ref="B103:C103"/>
    <mergeCell ref="B104:C104"/>
    <mergeCell ref="B105:C105"/>
    <mergeCell ref="B106:C106"/>
    <mergeCell ref="D102:Z102"/>
    <mergeCell ref="D103:Z103"/>
    <mergeCell ref="E83:E84"/>
    <mergeCell ref="E97:E98"/>
    <mergeCell ref="B91:C91"/>
    <mergeCell ref="B92:C92"/>
    <mergeCell ref="B93:C93"/>
    <mergeCell ref="B94:C94"/>
    <mergeCell ref="B95:C95"/>
    <mergeCell ref="B96:C96"/>
    <mergeCell ref="D91:Z91"/>
    <mergeCell ref="D92:Z92"/>
    <mergeCell ref="D93:Z93"/>
    <mergeCell ref="D94:Z94"/>
    <mergeCell ref="D95:Z95"/>
    <mergeCell ref="D96:Z96"/>
    <mergeCell ref="H83:H84"/>
    <mergeCell ref="I83:I84"/>
    <mergeCell ref="J83:J84"/>
    <mergeCell ref="B6:C6"/>
    <mergeCell ref="B7:C7"/>
    <mergeCell ref="B8:C8"/>
    <mergeCell ref="B9:C9"/>
    <mergeCell ref="B10:C10"/>
    <mergeCell ref="B11:C11"/>
    <mergeCell ref="D6:Z6"/>
    <mergeCell ref="D7:Z7"/>
    <mergeCell ref="D8:Z8"/>
    <mergeCell ref="D9:Z9"/>
    <mergeCell ref="D10:Z10"/>
    <mergeCell ref="D11:Z11"/>
    <mergeCell ref="B20:C20"/>
    <mergeCell ref="B21:C21"/>
    <mergeCell ref="B22:C22"/>
    <mergeCell ref="B23:C23"/>
    <mergeCell ref="B24:C24"/>
    <mergeCell ref="B25:C25"/>
    <mergeCell ref="D20:Z20"/>
    <mergeCell ref="D21:Z21"/>
    <mergeCell ref="D22:Z22"/>
    <mergeCell ref="D23:Z23"/>
    <mergeCell ref="D24:Z24"/>
    <mergeCell ref="D25:Z25"/>
    <mergeCell ref="D33:Z33"/>
    <mergeCell ref="D34:Z34"/>
    <mergeCell ref="D35:Z35"/>
    <mergeCell ref="D36:Z36"/>
    <mergeCell ref="D37:Z37"/>
    <mergeCell ref="D38:Z38"/>
    <mergeCell ref="B33:C33"/>
    <mergeCell ref="B34:C34"/>
    <mergeCell ref="B35:C35"/>
    <mergeCell ref="B36:C36"/>
    <mergeCell ref="B37:C37"/>
    <mergeCell ref="B38:C38"/>
    <mergeCell ref="B45:C45"/>
    <mergeCell ref="B46:C46"/>
    <mergeCell ref="B47:C47"/>
    <mergeCell ref="B48:C48"/>
    <mergeCell ref="B49:C49"/>
    <mergeCell ref="B50:C50"/>
    <mergeCell ref="D45:Z45"/>
    <mergeCell ref="D46:Z46"/>
    <mergeCell ref="D47:Z47"/>
    <mergeCell ref="D48:Z48"/>
    <mergeCell ref="D49:Z49"/>
    <mergeCell ref="D50:Z50"/>
    <mergeCell ref="B67:C67"/>
    <mergeCell ref="B68:C68"/>
    <mergeCell ref="B69:C69"/>
    <mergeCell ref="B70:C70"/>
    <mergeCell ref="B71:C71"/>
    <mergeCell ref="B72:C72"/>
    <mergeCell ref="D67:Z67"/>
    <mergeCell ref="D68:Z68"/>
    <mergeCell ref="D69:Z69"/>
    <mergeCell ref="D70:Z70"/>
    <mergeCell ref="D71:Z71"/>
    <mergeCell ref="D72:Z72"/>
    <mergeCell ref="B77:C77"/>
    <mergeCell ref="B78:C78"/>
    <mergeCell ref="B79:C79"/>
    <mergeCell ref="B80:C80"/>
    <mergeCell ref="B81:C81"/>
    <mergeCell ref="B82:C82"/>
    <mergeCell ref="D77:Z77"/>
    <mergeCell ref="D78:Z78"/>
    <mergeCell ref="D79:Z79"/>
    <mergeCell ref="D80:Z80"/>
    <mergeCell ref="D81:Z81"/>
    <mergeCell ref="D82:Z82"/>
    <mergeCell ref="D123:Z123"/>
    <mergeCell ref="B124:C124"/>
    <mergeCell ref="B125:C125"/>
    <mergeCell ref="B126:C126"/>
    <mergeCell ref="B127:C127"/>
    <mergeCell ref="B128:C128"/>
    <mergeCell ref="D128:Z128"/>
    <mergeCell ref="D127:Z127"/>
    <mergeCell ref="D126:Z126"/>
    <mergeCell ref="D125:Z125"/>
    <mergeCell ref="D124:Z124"/>
    <mergeCell ref="H12:H13"/>
    <mergeCell ref="I12:I13"/>
    <mergeCell ref="J12:J13"/>
    <mergeCell ref="K12:L12"/>
    <mergeCell ref="M12:Q12"/>
    <mergeCell ref="R12:R13"/>
    <mergeCell ref="S12:S13"/>
    <mergeCell ref="T12:T13"/>
    <mergeCell ref="U12:V12"/>
    <mergeCell ref="H26:H27"/>
    <mergeCell ref="I26:I27"/>
    <mergeCell ref="J26:J27"/>
    <mergeCell ref="K26:L26"/>
    <mergeCell ref="M26:Q26"/>
    <mergeCell ref="R26:R27"/>
    <mergeCell ref="S26:S27"/>
    <mergeCell ref="T26:T27"/>
    <mergeCell ref="U26:V26"/>
    <mergeCell ref="H39:H40"/>
    <mergeCell ref="I39:I40"/>
    <mergeCell ref="J39:J40"/>
    <mergeCell ref="K39:L39"/>
    <mergeCell ref="M39:Q39"/>
    <mergeCell ref="R39:R40"/>
    <mergeCell ref="S39:S40"/>
    <mergeCell ref="T39:T40"/>
    <mergeCell ref="U39:V39"/>
    <mergeCell ref="H51:H52"/>
    <mergeCell ref="I51:I52"/>
    <mergeCell ref="J51:J52"/>
    <mergeCell ref="K51:L51"/>
    <mergeCell ref="M51:Q51"/>
    <mergeCell ref="R51:R52"/>
    <mergeCell ref="S51:S52"/>
    <mergeCell ref="T51:T52"/>
    <mergeCell ref="U51:V51"/>
    <mergeCell ref="H73:H74"/>
    <mergeCell ref="I73:I74"/>
    <mergeCell ref="J73:J74"/>
    <mergeCell ref="K73:L73"/>
    <mergeCell ref="M73:Q73"/>
    <mergeCell ref="R73:R74"/>
    <mergeCell ref="S73:S74"/>
    <mergeCell ref="T73:T74"/>
    <mergeCell ref="U73:V73"/>
    <mergeCell ref="K83:L83"/>
    <mergeCell ref="M83:Q83"/>
    <mergeCell ref="R83:R84"/>
    <mergeCell ref="S83:S84"/>
    <mergeCell ref="T83:T84"/>
    <mergeCell ref="U83:V83"/>
    <mergeCell ref="H97:H98"/>
    <mergeCell ref="I97:I98"/>
    <mergeCell ref="J97:J98"/>
    <mergeCell ref="K97:L97"/>
    <mergeCell ref="M97:Q97"/>
    <mergeCell ref="R97:R98"/>
    <mergeCell ref="S97:S98"/>
    <mergeCell ref="T97:T98"/>
    <mergeCell ref="U97:V97"/>
    <mergeCell ref="H107:H108"/>
    <mergeCell ref="I107:I108"/>
    <mergeCell ref="J107:J108"/>
    <mergeCell ref="K107:L107"/>
    <mergeCell ref="M107:Q107"/>
    <mergeCell ref="R107:R108"/>
    <mergeCell ref="S107:S108"/>
    <mergeCell ref="T107:T108"/>
    <mergeCell ref="U107:V107"/>
    <mergeCell ref="H116:H117"/>
    <mergeCell ref="I116:I117"/>
    <mergeCell ref="J116:J117"/>
    <mergeCell ref="K116:L116"/>
    <mergeCell ref="M116:Q116"/>
    <mergeCell ref="R116:R117"/>
    <mergeCell ref="S116:S117"/>
    <mergeCell ref="T116:T117"/>
    <mergeCell ref="U116:V116"/>
    <mergeCell ref="H129:H130"/>
    <mergeCell ref="I129:I130"/>
    <mergeCell ref="J129:J130"/>
    <mergeCell ref="K129:L129"/>
    <mergeCell ref="M129:Q129"/>
    <mergeCell ref="R129:R130"/>
    <mergeCell ref="S129:S130"/>
    <mergeCell ref="T129:T130"/>
    <mergeCell ref="U129:V129"/>
    <mergeCell ref="H141:H142"/>
    <mergeCell ref="I141:I142"/>
    <mergeCell ref="J141:J142"/>
    <mergeCell ref="K141:L141"/>
    <mergeCell ref="M141:Q141"/>
    <mergeCell ref="R141:R142"/>
    <mergeCell ref="S141:S142"/>
    <mergeCell ref="T141:T142"/>
    <mergeCell ref="U141:V141"/>
    <mergeCell ref="B56:C56"/>
    <mergeCell ref="D56:Z56"/>
    <mergeCell ref="B57:C57"/>
    <mergeCell ref="D57:Z57"/>
    <mergeCell ref="B58:C58"/>
    <mergeCell ref="D58:Z58"/>
    <mergeCell ref="B59:C59"/>
    <mergeCell ref="D59:Z59"/>
    <mergeCell ref="B60:C60"/>
    <mergeCell ref="D60:Z60"/>
    <mergeCell ref="H62:H63"/>
    <mergeCell ref="I62:I63"/>
    <mergeCell ref="R62:R63"/>
    <mergeCell ref="S62:S63"/>
    <mergeCell ref="B61:C61"/>
    <mergeCell ref="D61:Z61"/>
    <mergeCell ref="J62:J63"/>
    <mergeCell ref="K62:L62"/>
    <mergeCell ref="M62:Q62"/>
    <mergeCell ref="T62:T63"/>
    <mergeCell ref="U62:V62"/>
    <mergeCell ref="W62:Z62"/>
    <mergeCell ref="B62:B63"/>
    <mergeCell ref="C62:C63"/>
    <mergeCell ref="D62:D63"/>
    <mergeCell ref="E62:E63"/>
    <mergeCell ref="F62:F63"/>
    <mergeCell ref="G62:G63"/>
  </mergeCells>
  <phoneticPr fontId="15" type="noConversion"/>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3EEF-DD07-4E9E-A81A-17B7C75F54BF}">
  <dimension ref="B2:Z156"/>
  <sheetViews>
    <sheetView topLeftCell="B4" zoomScale="90" zoomScaleNormal="90" workbookViewId="0">
      <selection activeCell="B4" sqref="A1:XFD1048576"/>
    </sheetView>
  </sheetViews>
  <sheetFormatPr baseColWidth="10" defaultColWidth="10.625" defaultRowHeight="12.75"/>
  <cols>
    <col min="1" max="1" width="2.125" style="58" customWidth="1"/>
    <col min="2" max="2" width="29.5" style="76" customWidth="1"/>
    <col min="3" max="3" width="59.375" style="58" customWidth="1"/>
    <col min="4" max="4" width="13.875" style="71" customWidth="1"/>
    <col min="5" max="5" width="11.125" style="71" customWidth="1"/>
    <col min="6" max="6" width="12.125" style="58" customWidth="1"/>
    <col min="7" max="17" width="13.125" style="58" customWidth="1"/>
    <col min="18" max="18" width="17" style="58" customWidth="1"/>
    <col min="19" max="19" width="20.5" style="58" customWidth="1"/>
    <col min="20" max="20" width="26.25" style="58" customWidth="1"/>
    <col min="21" max="21" width="19.25" style="58" customWidth="1"/>
    <col min="22" max="22" width="19.75" style="58" customWidth="1"/>
    <col min="23" max="23" width="12.375" style="58" customWidth="1"/>
    <col min="24" max="24" width="15.5" style="58" customWidth="1"/>
    <col min="25" max="25" width="17.125" style="58" customWidth="1"/>
    <col min="26" max="26" width="37.125" style="58" customWidth="1"/>
    <col min="27" max="27" width="14.125" style="58" customWidth="1"/>
    <col min="28" max="16384" width="10.625" style="58"/>
  </cols>
  <sheetData>
    <row r="2" spans="2:26" ht="15">
      <c r="B2" s="202" t="s">
        <v>205</v>
      </c>
      <c r="C2" s="202"/>
    </row>
    <row r="3" spans="2:26">
      <c r="B3" s="72"/>
    </row>
    <row r="4" spans="2:26" ht="33.75" customHeight="1">
      <c r="B4" s="180" t="s">
        <v>363</v>
      </c>
      <c r="C4" s="180"/>
      <c r="D4" s="180"/>
      <c r="E4" s="180"/>
      <c r="F4" s="180"/>
      <c r="G4" s="180"/>
      <c r="H4" s="180"/>
      <c r="I4" s="180"/>
      <c r="J4" s="180"/>
      <c r="K4" s="180"/>
      <c r="L4" s="180"/>
      <c r="M4" s="180"/>
      <c r="N4" s="180"/>
      <c r="O4" s="180"/>
      <c r="P4" s="180"/>
      <c r="Q4" s="180"/>
      <c r="R4" s="180"/>
      <c r="S4" s="180"/>
      <c r="T4" s="180"/>
      <c r="U4" s="180"/>
      <c r="V4" s="180"/>
      <c r="W4" s="180"/>
      <c r="X4" s="180"/>
      <c r="Y4" s="180"/>
      <c r="Z4" s="180"/>
    </row>
    <row r="6" spans="2:26" s="25" customFormat="1" ht="22.5" customHeight="1">
      <c r="B6" s="164" t="s">
        <v>206</v>
      </c>
      <c r="C6" s="172"/>
      <c r="D6" s="177" t="str">
        <f>+TOC_General!S17</f>
        <v>ACR Ampiyacu Apayacu</v>
      </c>
      <c r="E6" s="177"/>
      <c r="F6" s="177"/>
      <c r="G6" s="177"/>
      <c r="H6" s="178"/>
      <c r="I6" s="178"/>
      <c r="J6" s="178"/>
      <c r="K6" s="178"/>
      <c r="L6" s="178"/>
      <c r="M6" s="178"/>
      <c r="N6" s="178"/>
      <c r="O6" s="178"/>
      <c r="P6" s="178"/>
      <c r="Q6" s="178"/>
      <c r="R6" s="178"/>
      <c r="S6" s="178"/>
      <c r="T6" s="178"/>
      <c r="U6" s="178"/>
      <c r="V6" s="178"/>
      <c r="W6" s="177"/>
      <c r="X6" s="177"/>
      <c r="Y6" s="177"/>
      <c r="Z6" s="177"/>
    </row>
    <row r="7" spans="2:26" s="29" customFormat="1" ht="42" customHeight="1">
      <c r="B7" s="162" t="s">
        <v>261</v>
      </c>
      <c r="C7" s="163"/>
      <c r="D7" s="203" t="s">
        <v>510</v>
      </c>
      <c r="E7" s="203"/>
      <c r="F7" s="203"/>
      <c r="G7" s="203"/>
      <c r="H7" s="204"/>
      <c r="I7" s="204"/>
      <c r="J7" s="204"/>
      <c r="K7" s="204"/>
      <c r="L7" s="204"/>
      <c r="M7" s="204"/>
      <c r="N7" s="204"/>
      <c r="O7" s="204"/>
      <c r="P7" s="204"/>
      <c r="Q7" s="204"/>
      <c r="R7" s="204"/>
      <c r="S7" s="204"/>
      <c r="T7" s="204"/>
      <c r="U7" s="204"/>
      <c r="V7" s="204"/>
      <c r="W7" s="203"/>
      <c r="X7" s="203"/>
      <c r="Y7" s="203"/>
      <c r="Z7" s="203"/>
    </row>
    <row r="8" spans="2:26" s="29" customFormat="1" ht="16.5" customHeight="1">
      <c r="B8" s="162" t="s">
        <v>207</v>
      </c>
      <c r="C8" s="163"/>
      <c r="D8" s="203" t="s">
        <v>1420</v>
      </c>
      <c r="E8" s="203"/>
      <c r="F8" s="203"/>
      <c r="G8" s="203"/>
      <c r="H8" s="204"/>
      <c r="I8" s="204"/>
      <c r="J8" s="204"/>
      <c r="K8" s="204"/>
      <c r="L8" s="204"/>
      <c r="M8" s="204"/>
      <c r="N8" s="204"/>
      <c r="O8" s="204"/>
      <c r="P8" s="204"/>
      <c r="Q8" s="204"/>
      <c r="R8" s="204"/>
      <c r="S8" s="204"/>
      <c r="T8" s="204"/>
      <c r="U8" s="204"/>
      <c r="V8" s="204"/>
      <c r="W8" s="203"/>
      <c r="X8" s="203"/>
      <c r="Y8" s="203"/>
      <c r="Z8" s="203"/>
    </row>
    <row r="9" spans="2:26" s="29" customFormat="1" ht="16.5" customHeight="1">
      <c r="B9" s="162" t="s">
        <v>208</v>
      </c>
      <c r="C9" s="163"/>
      <c r="D9" s="203" t="s">
        <v>657</v>
      </c>
      <c r="E9" s="203"/>
      <c r="F9" s="203"/>
      <c r="G9" s="203"/>
      <c r="H9" s="204"/>
      <c r="I9" s="204"/>
      <c r="J9" s="204"/>
      <c r="K9" s="204"/>
      <c r="L9" s="204"/>
      <c r="M9" s="204"/>
      <c r="N9" s="204"/>
      <c r="O9" s="204"/>
      <c r="P9" s="204"/>
      <c r="Q9" s="204"/>
      <c r="R9" s="204"/>
      <c r="S9" s="204"/>
      <c r="T9" s="204"/>
      <c r="U9" s="204"/>
      <c r="V9" s="204"/>
      <c r="W9" s="203"/>
      <c r="X9" s="203"/>
      <c r="Y9" s="203"/>
      <c r="Z9" s="203"/>
    </row>
    <row r="10" spans="2:26" s="29" customFormat="1" ht="12.75" customHeight="1">
      <c r="B10" s="162" t="s">
        <v>209</v>
      </c>
      <c r="C10" s="163"/>
      <c r="D10" s="203" t="s">
        <v>1406</v>
      </c>
      <c r="E10" s="203"/>
      <c r="F10" s="203"/>
      <c r="G10" s="203"/>
      <c r="H10" s="204"/>
      <c r="I10" s="204"/>
      <c r="J10" s="204"/>
      <c r="K10" s="204"/>
      <c r="L10" s="204"/>
      <c r="M10" s="204"/>
      <c r="N10" s="204"/>
      <c r="O10" s="204"/>
      <c r="P10" s="204"/>
      <c r="Q10" s="204"/>
      <c r="R10" s="204"/>
      <c r="S10" s="204"/>
      <c r="T10" s="204"/>
      <c r="U10" s="204"/>
      <c r="V10" s="204"/>
      <c r="W10" s="203"/>
      <c r="X10" s="203"/>
      <c r="Y10" s="203"/>
      <c r="Z10" s="203"/>
    </row>
    <row r="11" spans="2:26" s="29" customFormat="1" ht="36" customHeight="1">
      <c r="B11" s="157" t="s">
        <v>210</v>
      </c>
      <c r="C11" s="158"/>
      <c r="D11" s="213" t="s">
        <v>543</v>
      </c>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2:26" s="67" customFormat="1" ht="20.25" customHeight="1">
      <c r="B12" s="155" t="s">
        <v>211</v>
      </c>
      <c r="C12" s="155" t="s">
        <v>212</v>
      </c>
      <c r="D12" s="155" t="s">
        <v>213</v>
      </c>
      <c r="E12" s="155" t="s">
        <v>485</v>
      </c>
      <c r="F12" s="155" t="s">
        <v>214</v>
      </c>
      <c r="G12" s="155" t="s">
        <v>215</v>
      </c>
      <c r="H12" s="231" t="s">
        <v>719</v>
      </c>
      <c r="I12" s="231" t="s">
        <v>720</v>
      </c>
      <c r="J12" s="231" t="s">
        <v>721</v>
      </c>
      <c r="K12" s="231" t="s">
        <v>722</v>
      </c>
      <c r="L12" s="231"/>
      <c r="M12" s="231" t="s">
        <v>723</v>
      </c>
      <c r="N12" s="231"/>
      <c r="O12" s="231"/>
      <c r="P12" s="231"/>
      <c r="Q12" s="231"/>
      <c r="R12" s="232" t="s">
        <v>731</v>
      </c>
      <c r="S12" s="232" t="s">
        <v>732</v>
      </c>
      <c r="T12" s="232" t="s">
        <v>733</v>
      </c>
      <c r="U12" s="232" t="s">
        <v>734</v>
      </c>
      <c r="V12" s="232"/>
      <c r="W12" s="155" t="s">
        <v>216</v>
      </c>
      <c r="X12" s="155"/>
      <c r="Y12" s="155"/>
      <c r="Z12" s="155"/>
    </row>
    <row r="13" spans="2:26" s="67" customFormat="1" ht="83.25" customHeight="1">
      <c r="B13" s="155"/>
      <c r="C13" s="155"/>
      <c r="D13" s="155"/>
      <c r="E13" s="155"/>
      <c r="F13" s="155"/>
      <c r="G13" s="155"/>
      <c r="H13" s="231"/>
      <c r="I13" s="231"/>
      <c r="J13" s="231"/>
      <c r="K13" s="130" t="s">
        <v>724</v>
      </c>
      <c r="L13" s="130" t="s">
        <v>725</v>
      </c>
      <c r="M13" s="130" t="s">
        <v>726</v>
      </c>
      <c r="N13" s="130" t="s">
        <v>727</v>
      </c>
      <c r="O13" s="130" t="s">
        <v>728</v>
      </c>
      <c r="P13" s="130" t="s">
        <v>729</v>
      </c>
      <c r="Q13" s="130" t="s">
        <v>730</v>
      </c>
      <c r="R13" s="232"/>
      <c r="S13" s="232"/>
      <c r="T13" s="232"/>
      <c r="U13" s="129" t="s">
        <v>735</v>
      </c>
      <c r="V13" s="129" t="s">
        <v>736</v>
      </c>
      <c r="W13" s="120" t="s">
        <v>217</v>
      </c>
      <c r="X13" s="120" t="s">
        <v>218</v>
      </c>
      <c r="Y13" s="120" t="s">
        <v>219</v>
      </c>
      <c r="Z13" s="120" t="s">
        <v>220</v>
      </c>
    </row>
    <row r="14" spans="2:26" s="29" customFormat="1" ht="89.25">
      <c r="B14" s="26" t="str">
        <f>+TOC_General!S18</f>
        <v>Fortalecimiento del control y vigilancia</v>
      </c>
      <c r="C14" s="124" t="s">
        <v>1023</v>
      </c>
      <c r="D14" s="27" t="s">
        <v>273</v>
      </c>
      <c r="E14" s="51" t="s">
        <v>602</v>
      </c>
      <c r="F14" s="27">
        <v>3</v>
      </c>
      <c r="G14" s="27">
        <v>5</v>
      </c>
      <c r="H14" s="61"/>
      <c r="I14" s="61"/>
      <c r="J14" s="61"/>
      <c r="K14" s="61"/>
      <c r="L14" s="61"/>
      <c r="M14" s="61"/>
      <c r="N14" s="61"/>
      <c r="O14" s="61"/>
      <c r="P14" s="61"/>
      <c r="Q14" s="61"/>
      <c r="R14" s="61">
        <v>2</v>
      </c>
      <c r="S14" s="61" t="s">
        <v>1458</v>
      </c>
      <c r="T14" s="61" t="s">
        <v>1105</v>
      </c>
      <c r="U14" s="61" t="s">
        <v>1104</v>
      </c>
      <c r="V14" s="61" t="s">
        <v>1071</v>
      </c>
      <c r="W14" s="27"/>
      <c r="X14" s="27" t="s">
        <v>535</v>
      </c>
      <c r="Y14" s="27"/>
      <c r="Z14" s="124" t="s">
        <v>903</v>
      </c>
    </row>
    <row r="15" spans="2:26" s="29" customFormat="1" ht="76.5">
      <c r="B15" s="26" t="str">
        <f>+TOC_General!S19</f>
        <v>Fortalecimiento del manejo de recursos (pesqueros y fauna silvestre)</v>
      </c>
      <c r="C15" s="124" t="s">
        <v>647</v>
      </c>
      <c r="D15" s="27" t="s">
        <v>274</v>
      </c>
      <c r="E15" s="53" t="s">
        <v>739</v>
      </c>
      <c r="F15" s="27">
        <v>2</v>
      </c>
      <c r="G15" s="27">
        <v>2</v>
      </c>
      <c r="H15" s="61"/>
      <c r="I15" s="61"/>
      <c r="J15" s="61"/>
      <c r="K15" s="61"/>
      <c r="L15" s="61"/>
      <c r="M15" s="61"/>
      <c r="N15" s="61"/>
      <c r="O15" s="61"/>
      <c r="P15" s="61"/>
      <c r="Q15" s="61"/>
      <c r="R15" s="61">
        <v>3</v>
      </c>
      <c r="S15" s="61" t="s">
        <v>1106</v>
      </c>
      <c r="T15" s="61" t="s">
        <v>1107</v>
      </c>
      <c r="U15" s="61" t="s">
        <v>1104</v>
      </c>
      <c r="V15" s="61" t="s">
        <v>1110</v>
      </c>
      <c r="W15" s="27"/>
      <c r="X15" s="27" t="s">
        <v>535</v>
      </c>
      <c r="Y15" s="27"/>
      <c r="Z15" s="124" t="s">
        <v>904</v>
      </c>
    </row>
    <row r="16" spans="2:26" s="29" customFormat="1" ht="89.25">
      <c r="B16" s="26" t="str">
        <f>+TOC_General!S20</f>
        <v>Fortalecimiento a grupos de palmeras (aguaje, irapay, huasaí, chambira, copal)</v>
      </c>
      <c r="C16" s="124" t="s">
        <v>648</v>
      </c>
      <c r="D16" s="27" t="s">
        <v>274</v>
      </c>
      <c r="E16" s="53" t="s">
        <v>739</v>
      </c>
      <c r="F16" s="27">
        <v>2</v>
      </c>
      <c r="G16" s="27">
        <v>3</v>
      </c>
      <c r="H16" s="61"/>
      <c r="I16" s="61"/>
      <c r="J16" s="61"/>
      <c r="K16" s="61"/>
      <c r="L16" s="61"/>
      <c r="M16" s="61"/>
      <c r="N16" s="61"/>
      <c r="O16" s="61"/>
      <c r="P16" s="61"/>
      <c r="Q16" s="61"/>
      <c r="R16" s="61">
        <v>3</v>
      </c>
      <c r="S16" s="61" t="s">
        <v>1106</v>
      </c>
      <c r="T16" s="61" t="s">
        <v>1107</v>
      </c>
      <c r="U16" s="61" t="s">
        <v>1104</v>
      </c>
      <c r="V16" s="61" t="s">
        <v>1110</v>
      </c>
      <c r="W16" s="27"/>
      <c r="Y16" s="27" t="s">
        <v>535</v>
      </c>
      <c r="Z16" s="124" t="s">
        <v>905</v>
      </c>
    </row>
    <row r="17" spans="2:26" s="29" customFormat="1" ht="76.5">
      <c r="B17" s="26" t="str">
        <f>+TOC_General!S21</f>
        <v>Manejo especies forestales maderables aprovechables bajo manejo en la zona de influencia del ACR: tornillo, de cumala, moena, marupá, aguanillo, shiringarana, shihuahuaco y azúcar huayo.</v>
      </c>
      <c r="C17" s="124" t="s">
        <v>475</v>
      </c>
      <c r="D17" s="27" t="s">
        <v>307</v>
      </c>
      <c r="E17" s="50" t="s">
        <v>607</v>
      </c>
      <c r="F17" s="27">
        <v>25</v>
      </c>
      <c r="G17" s="27">
        <v>25</v>
      </c>
      <c r="H17" s="61"/>
      <c r="I17" s="61"/>
      <c r="J17" s="61"/>
      <c r="K17" s="61"/>
      <c r="L17" s="61"/>
      <c r="M17" s="61"/>
      <c r="N17" s="61"/>
      <c r="O17" s="61"/>
      <c r="P17" s="61"/>
      <c r="Q17" s="61"/>
      <c r="R17" s="61">
        <v>2</v>
      </c>
      <c r="S17" s="61" t="s">
        <v>1111</v>
      </c>
      <c r="T17" s="61" t="s">
        <v>1107</v>
      </c>
      <c r="U17" s="61" t="s">
        <v>1112</v>
      </c>
      <c r="V17" s="61" t="s">
        <v>1141</v>
      </c>
      <c r="W17" s="27"/>
      <c r="X17" s="27" t="s">
        <v>535</v>
      </c>
      <c r="Y17" s="27"/>
      <c r="Z17" s="124" t="s">
        <v>906</v>
      </c>
    </row>
    <row r="18" spans="2:26" s="29" customFormat="1" ht="76.5">
      <c r="B18" s="26" t="str">
        <f>+TOC_General!S22</f>
        <v>Promover la actividad turística vivencial y de naturaleza, dando expresiones culturales de cuatro pueblos indígenas</v>
      </c>
      <c r="C18" s="124" t="s">
        <v>649</v>
      </c>
      <c r="D18" s="27" t="s">
        <v>474</v>
      </c>
      <c r="E18" s="53" t="s">
        <v>607</v>
      </c>
      <c r="F18" s="27">
        <v>1</v>
      </c>
      <c r="G18" s="27">
        <v>1</v>
      </c>
      <c r="H18" s="61"/>
      <c r="I18" s="61"/>
      <c r="J18" s="61"/>
      <c r="K18" s="61"/>
      <c r="L18" s="61"/>
      <c r="M18" s="61"/>
      <c r="N18" s="61"/>
      <c r="O18" s="61"/>
      <c r="P18" s="61"/>
      <c r="Q18" s="61"/>
      <c r="R18" s="61">
        <v>3</v>
      </c>
      <c r="S18" s="61" t="s">
        <v>1113</v>
      </c>
      <c r="T18" s="61" t="s">
        <v>1107</v>
      </c>
      <c r="U18" s="61" t="s">
        <v>1112</v>
      </c>
      <c r="V18" s="61" t="s">
        <v>1139</v>
      </c>
      <c r="W18" s="27"/>
      <c r="X18" s="27" t="s">
        <v>535</v>
      </c>
      <c r="Y18" s="27"/>
      <c r="Z18" s="124" t="s">
        <v>906</v>
      </c>
    </row>
    <row r="19" spans="2:26" s="29" customFormat="1" ht="89.25">
      <c r="B19" s="26" t="str">
        <f>+TOC_General!S23</f>
        <v>Fortalecimiento de Comité de Gestión y Sistema Regional de Conservación</v>
      </c>
      <c r="C19" s="124" t="s">
        <v>1022</v>
      </c>
      <c r="D19" s="27" t="s">
        <v>275</v>
      </c>
      <c r="E19" s="51" t="s">
        <v>604</v>
      </c>
      <c r="F19" s="27">
        <v>2</v>
      </c>
      <c r="G19" s="27">
        <v>5</v>
      </c>
      <c r="H19" s="61"/>
      <c r="I19" s="61"/>
      <c r="J19" s="61"/>
      <c r="K19" s="61"/>
      <c r="L19" s="61"/>
      <c r="M19" s="61"/>
      <c r="N19" s="61"/>
      <c r="O19" s="61"/>
      <c r="P19" s="61"/>
      <c r="Q19" s="61"/>
      <c r="R19" s="61">
        <v>2</v>
      </c>
      <c r="S19" s="61" t="s">
        <v>1116</v>
      </c>
      <c r="T19" s="61" t="s">
        <v>1114</v>
      </c>
      <c r="U19" s="61" t="s">
        <v>1112</v>
      </c>
      <c r="V19" s="61" t="s">
        <v>1115</v>
      </c>
      <c r="W19" s="27"/>
      <c r="X19" s="27"/>
      <c r="Y19" s="27" t="s">
        <v>535</v>
      </c>
      <c r="Z19" s="124" t="s">
        <v>1007</v>
      </c>
    </row>
    <row r="20" spans="2:26" s="25" customFormat="1" ht="21.75" customHeight="1">
      <c r="B20" s="164" t="s">
        <v>206</v>
      </c>
      <c r="C20" s="172"/>
      <c r="D20" s="169" t="str">
        <f>+TOC_General!U17</f>
        <v>ACR Maijuna Kichwa</v>
      </c>
      <c r="E20" s="170"/>
      <c r="F20" s="170"/>
      <c r="G20" s="170"/>
      <c r="H20" s="170"/>
      <c r="I20" s="170"/>
      <c r="J20" s="170"/>
      <c r="K20" s="170"/>
      <c r="L20" s="170"/>
      <c r="M20" s="170"/>
      <c r="N20" s="170"/>
      <c r="O20" s="170"/>
      <c r="P20" s="170"/>
      <c r="Q20" s="170"/>
      <c r="R20" s="170"/>
      <c r="S20" s="170"/>
      <c r="T20" s="170"/>
      <c r="U20" s="170"/>
      <c r="V20" s="170"/>
      <c r="W20" s="170"/>
      <c r="X20" s="170"/>
      <c r="Y20" s="170"/>
      <c r="Z20" s="171"/>
    </row>
    <row r="21" spans="2:26" s="29" customFormat="1" ht="33.75" customHeight="1">
      <c r="B21" s="162" t="s">
        <v>261</v>
      </c>
      <c r="C21" s="163"/>
      <c r="D21" s="203" t="s">
        <v>513</v>
      </c>
      <c r="E21" s="203"/>
      <c r="F21" s="203"/>
      <c r="G21" s="203"/>
      <c r="H21" s="204"/>
      <c r="I21" s="204"/>
      <c r="J21" s="204"/>
      <c r="K21" s="204"/>
      <c r="L21" s="204"/>
      <c r="M21" s="204"/>
      <c r="N21" s="204"/>
      <c r="O21" s="204"/>
      <c r="P21" s="204"/>
      <c r="Q21" s="204"/>
      <c r="R21" s="204"/>
      <c r="S21" s="204"/>
      <c r="T21" s="204"/>
      <c r="U21" s="204"/>
      <c r="V21" s="204"/>
      <c r="W21" s="203"/>
      <c r="X21" s="203"/>
      <c r="Y21" s="203"/>
      <c r="Z21" s="203"/>
    </row>
    <row r="22" spans="2:26" s="29" customFormat="1" ht="18.75" customHeight="1">
      <c r="B22" s="162" t="s">
        <v>207</v>
      </c>
      <c r="C22" s="163"/>
      <c r="D22" s="203" t="s">
        <v>1420</v>
      </c>
      <c r="E22" s="203"/>
      <c r="F22" s="203"/>
      <c r="G22" s="203"/>
      <c r="H22" s="204"/>
      <c r="I22" s="204"/>
      <c r="J22" s="204"/>
      <c r="K22" s="204"/>
      <c r="L22" s="204"/>
      <c r="M22" s="204"/>
      <c r="N22" s="204"/>
      <c r="O22" s="204"/>
      <c r="P22" s="204"/>
      <c r="Q22" s="204"/>
      <c r="R22" s="204"/>
      <c r="S22" s="204"/>
      <c r="T22" s="204"/>
      <c r="U22" s="204"/>
      <c r="V22" s="204"/>
      <c r="W22" s="203"/>
      <c r="X22" s="203"/>
      <c r="Y22" s="203"/>
      <c r="Z22" s="203"/>
    </row>
    <row r="23" spans="2:26" s="29" customFormat="1" ht="18.75" customHeight="1">
      <c r="B23" s="162" t="s">
        <v>208</v>
      </c>
      <c r="C23" s="163"/>
      <c r="D23" s="203" t="s">
        <v>657</v>
      </c>
      <c r="E23" s="203"/>
      <c r="F23" s="203"/>
      <c r="G23" s="203"/>
      <c r="H23" s="204"/>
      <c r="I23" s="204"/>
      <c r="J23" s="204"/>
      <c r="K23" s="204"/>
      <c r="L23" s="204"/>
      <c r="M23" s="204"/>
      <c r="N23" s="204"/>
      <c r="O23" s="204"/>
      <c r="P23" s="204"/>
      <c r="Q23" s="204"/>
      <c r="R23" s="204"/>
      <c r="S23" s="204"/>
      <c r="T23" s="204"/>
      <c r="U23" s="204"/>
      <c r="V23" s="204"/>
      <c r="W23" s="203"/>
      <c r="X23" s="203"/>
      <c r="Y23" s="203"/>
      <c r="Z23" s="203"/>
    </row>
    <row r="24" spans="2:26" s="29" customFormat="1" ht="18.75" customHeight="1">
      <c r="B24" s="162" t="s">
        <v>209</v>
      </c>
      <c r="C24" s="163"/>
      <c r="D24" s="203" t="s">
        <v>1406</v>
      </c>
      <c r="E24" s="203"/>
      <c r="F24" s="203"/>
      <c r="G24" s="203"/>
      <c r="H24" s="204"/>
      <c r="I24" s="204"/>
      <c r="J24" s="204"/>
      <c r="K24" s="204"/>
      <c r="L24" s="204"/>
      <c r="M24" s="204"/>
      <c r="N24" s="204"/>
      <c r="O24" s="204"/>
      <c r="P24" s="204"/>
      <c r="Q24" s="204"/>
      <c r="R24" s="204"/>
      <c r="S24" s="204"/>
      <c r="T24" s="204"/>
      <c r="U24" s="204"/>
      <c r="V24" s="204"/>
      <c r="W24" s="203"/>
      <c r="X24" s="203"/>
      <c r="Y24" s="203"/>
      <c r="Z24" s="203"/>
    </row>
    <row r="25" spans="2:26" s="29" customFormat="1" ht="30" customHeight="1">
      <c r="B25" s="157" t="s">
        <v>210</v>
      </c>
      <c r="C25" s="158"/>
      <c r="D25" s="213" t="s">
        <v>543</v>
      </c>
      <c r="E25" s="213"/>
      <c r="F25" s="213"/>
      <c r="G25" s="213"/>
      <c r="H25" s="213"/>
      <c r="I25" s="213"/>
      <c r="J25" s="213"/>
      <c r="K25" s="213"/>
      <c r="L25" s="213"/>
      <c r="M25" s="213"/>
      <c r="N25" s="213"/>
      <c r="O25" s="213"/>
      <c r="P25" s="213"/>
      <c r="Q25" s="213"/>
      <c r="R25" s="213"/>
      <c r="S25" s="213"/>
      <c r="T25" s="213"/>
      <c r="U25" s="213"/>
      <c r="V25" s="213"/>
      <c r="W25" s="213"/>
      <c r="X25" s="213"/>
      <c r="Y25" s="213"/>
      <c r="Z25" s="213"/>
    </row>
    <row r="26" spans="2:26" s="67" customFormat="1" ht="20.25" customHeight="1">
      <c r="B26" s="155" t="s">
        <v>211</v>
      </c>
      <c r="C26" s="155" t="s">
        <v>212</v>
      </c>
      <c r="D26" s="155" t="s">
        <v>213</v>
      </c>
      <c r="E26" s="155" t="s">
        <v>485</v>
      </c>
      <c r="F26" s="155" t="s">
        <v>214</v>
      </c>
      <c r="G26" s="155" t="s">
        <v>215</v>
      </c>
      <c r="H26" s="231" t="s">
        <v>719</v>
      </c>
      <c r="I26" s="231" t="s">
        <v>720</v>
      </c>
      <c r="J26" s="231" t="s">
        <v>721</v>
      </c>
      <c r="K26" s="231" t="s">
        <v>722</v>
      </c>
      <c r="L26" s="231"/>
      <c r="M26" s="231" t="s">
        <v>723</v>
      </c>
      <c r="N26" s="231"/>
      <c r="O26" s="231"/>
      <c r="P26" s="231"/>
      <c r="Q26" s="231"/>
      <c r="R26" s="232" t="s">
        <v>731</v>
      </c>
      <c r="S26" s="232" t="s">
        <v>732</v>
      </c>
      <c r="T26" s="232" t="s">
        <v>733</v>
      </c>
      <c r="U26" s="232" t="s">
        <v>734</v>
      </c>
      <c r="V26" s="232"/>
      <c r="W26" s="155" t="s">
        <v>216</v>
      </c>
      <c r="X26" s="155"/>
      <c r="Y26" s="155"/>
      <c r="Z26" s="155"/>
    </row>
    <row r="27" spans="2:26" s="67" customFormat="1" ht="83.25" customHeight="1">
      <c r="B27" s="155"/>
      <c r="C27" s="155"/>
      <c r="D27" s="155"/>
      <c r="E27" s="155"/>
      <c r="F27" s="155"/>
      <c r="G27" s="155"/>
      <c r="H27" s="231"/>
      <c r="I27" s="231"/>
      <c r="J27" s="231"/>
      <c r="K27" s="130" t="s">
        <v>724</v>
      </c>
      <c r="L27" s="130" t="s">
        <v>725</v>
      </c>
      <c r="M27" s="130" t="s">
        <v>726</v>
      </c>
      <c r="N27" s="130" t="s">
        <v>727</v>
      </c>
      <c r="O27" s="130" t="s">
        <v>728</v>
      </c>
      <c r="P27" s="130" t="s">
        <v>729</v>
      </c>
      <c r="Q27" s="130" t="s">
        <v>730</v>
      </c>
      <c r="R27" s="232"/>
      <c r="S27" s="232"/>
      <c r="T27" s="232"/>
      <c r="U27" s="129" t="s">
        <v>735</v>
      </c>
      <c r="V27" s="129" t="s">
        <v>736</v>
      </c>
      <c r="W27" s="120" t="s">
        <v>217</v>
      </c>
      <c r="X27" s="120" t="s">
        <v>218</v>
      </c>
      <c r="Y27" s="120" t="s">
        <v>219</v>
      </c>
      <c r="Z27" s="120" t="s">
        <v>220</v>
      </c>
    </row>
    <row r="28" spans="2:26" s="29" customFormat="1" ht="89.25">
      <c r="B28" s="26" t="str">
        <f>+TOC_General!U18</f>
        <v>Fortalecimiento del control y vigilancia</v>
      </c>
      <c r="C28" s="124" t="s">
        <v>1023</v>
      </c>
      <c r="D28" s="27" t="s">
        <v>273</v>
      </c>
      <c r="E28" s="51" t="s">
        <v>602</v>
      </c>
      <c r="F28" s="27">
        <v>2</v>
      </c>
      <c r="G28" s="27">
        <v>3</v>
      </c>
      <c r="H28" s="61"/>
      <c r="I28" s="61"/>
      <c r="J28" s="61"/>
      <c r="K28" s="61"/>
      <c r="L28" s="61"/>
      <c r="M28" s="61"/>
      <c r="N28" s="61"/>
      <c r="O28" s="61"/>
      <c r="P28" s="61"/>
      <c r="Q28" s="61"/>
      <c r="R28" s="61">
        <v>2</v>
      </c>
      <c r="S28" s="61" t="s">
        <v>1198</v>
      </c>
      <c r="T28" s="61" t="s">
        <v>1105</v>
      </c>
      <c r="U28" s="61" t="s">
        <v>1104</v>
      </c>
      <c r="V28" s="61" t="s">
        <v>1071</v>
      </c>
      <c r="W28" s="27"/>
      <c r="X28" s="27" t="s">
        <v>535</v>
      </c>
      <c r="Y28" s="27"/>
      <c r="Z28" s="89" t="s">
        <v>903</v>
      </c>
    </row>
    <row r="29" spans="2:26" s="29" customFormat="1" ht="102">
      <c r="B29" s="26" t="str">
        <f>+TOC_General!U19</f>
        <v>Fortalecimiento del manejo de recursos (chambira, recursos pesqueros, artesanía con madera dura)</v>
      </c>
      <c r="C29" s="124" t="s">
        <v>652</v>
      </c>
      <c r="D29" s="27" t="s">
        <v>274</v>
      </c>
      <c r="E29" s="53" t="s">
        <v>739</v>
      </c>
      <c r="F29" s="27">
        <v>2</v>
      </c>
      <c r="G29" s="27">
        <v>2</v>
      </c>
      <c r="H29" s="61"/>
      <c r="I29" s="61"/>
      <c r="J29" s="61"/>
      <c r="K29" s="61"/>
      <c r="L29" s="61"/>
      <c r="M29" s="61"/>
      <c r="N29" s="61"/>
      <c r="O29" s="61"/>
      <c r="P29" s="61"/>
      <c r="Q29" s="61"/>
      <c r="R29" s="61">
        <v>3</v>
      </c>
      <c r="S29" s="61" t="s">
        <v>1106</v>
      </c>
      <c r="T29" s="61" t="s">
        <v>1107</v>
      </c>
      <c r="U29" s="61" t="s">
        <v>1104</v>
      </c>
      <c r="V29" s="61" t="s">
        <v>1110</v>
      </c>
      <c r="W29" s="27"/>
      <c r="X29" s="27"/>
      <c r="Y29" s="27" t="s">
        <v>535</v>
      </c>
      <c r="Z29" s="89" t="s">
        <v>908</v>
      </c>
    </row>
    <row r="30" spans="2:26" s="29" customFormat="1" ht="76.5">
      <c r="B30" s="26" t="str">
        <f>+TOC_General!U20</f>
        <v>Articulación y fortalecimiento de emprendimiento locales de la actividad turística</v>
      </c>
      <c r="C30" s="124" t="s">
        <v>658</v>
      </c>
      <c r="D30" s="27" t="s">
        <v>313</v>
      </c>
      <c r="E30" s="53" t="s">
        <v>607</v>
      </c>
      <c r="F30" s="41">
        <v>1</v>
      </c>
      <c r="G30" s="41">
        <v>0</v>
      </c>
      <c r="H30" s="64"/>
      <c r="I30" s="64"/>
      <c r="J30" s="64"/>
      <c r="K30" s="64"/>
      <c r="L30" s="64"/>
      <c r="M30" s="64"/>
      <c r="N30" s="64"/>
      <c r="O30" s="64"/>
      <c r="P30" s="64"/>
      <c r="Q30" s="64"/>
      <c r="R30" s="64">
        <v>3</v>
      </c>
      <c r="S30" s="61" t="s">
        <v>1113</v>
      </c>
      <c r="T30" s="61" t="s">
        <v>1107</v>
      </c>
      <c r="U30" s="61" t="s">
        <v>1112</v>
      </c>
      <c r="V30" s="61" t="s">
        <v>1139</v>
      </c>
      <c r="W30" s="27"/>
      <c r="X30" s="27"/>
      <c r="Y30" s="27" t="s">
        <v>535</v>
      </c>
      <c r="Z30" s="89" t="s">
        <v>907</v>
      </c>
    </row>
    <row r="31" spans="2:26" s="29" customFormat="1" ht="102">
      <c r="B31" s="26" t="str">
        <f>+TOC_General!U21</f>
        <v>Fortalecimiento del Comité de Gestión y Sistema Regional de Conservación</v>
      </c>
      <c r="C31" s="124" t="s">
        <v>315</v>
      </c>
      <c r="D31" s="27" t="s">
        <v>275</v>
      </c>
      <c r="E31" s="51" t="s">
        <v>604</v>
      </c>
      <c r="F31" s="27">
        <v>2</v>
      </c>
      <c r="G31" s="27">
        <v>2</v>
      </c>
      <c r="H31" s="61"/>
      <c r="I31" s="61"/>
      <c r="J31" s="61"/>
      <c r="K31" s="61"/>
      <c r="L31" s="61"/>
      <c r="M31" s="61"/>
      <c r="N31" s="61"/>
      <c r="O31" s="61"/>
      <c r="P31" s="61"/>
      <c r="Q31" s="61"/>
      <c r="R31" s="61">
        <v>2</v>
      </c>
      <c r="S31" s="61" t="s">
        <v>1116</v>
      </c>
      <c r="T31" s="61" t="s">
        <v>1114</v>
      </c>
      <c r="U31" s="61" t="s">
        <v>1112</v>
      </c>
      <c r="V31" s="61" t="s">
        <v>1115</v>
      </c>
      <c r="W31" s="27"/>
      <c r="X31" s="27" t="s">
        <v>535</v>
      </c>
      <c r="Y31" s="27"/>
      <c r="Z31" s="124" t="s">
        <v>1007</v>
      </c>
    </row>
    <row r="32" spans="2:26" s="29" customFormat="1" ht="24.75" customHeight="1">
      <c r="B32" s="162" t="s">
        <v>206</v>
      </c>
      <c r="C32" s="163"/>
      <c r="D32" s="222" t="str">
        <f>+TOC_General!S24</f>
        <v>Reserva Comunal Huimeki</v>
      </c>
      <c r="E32" s="223"/>
      <c r="F32" s="223"/>
      <c r="G32" s="223"/>
      <c r="H32" s="223"/>
      <c r="I32" s="223"/>
      <c r="J32" s="223"/>
      <c r="K32" s="223"/>
      <c r="L32" s="223"/>
      <c r="M32" s="223"/>
      <c r="N32" s="223"/>
      <c r="O32" s="223"/>
      <c r="P32" s="223"/>
      <c r="Q32" s="223"/>
      <c r="R32" s="223"/>
      <c r="S32" s="223"/>
      <c r="T32" s="223"/>
      <c r="U32" s="223"/>
      <c r="V32" s="223"/>
      <c r="W32" s="223"/>
      <c r="X32" s="223"/>
      <c r="Y32" s="223"/>
      <c r="Z32" s="224"/>
    </row>
    <row r="33" spans="2:26" s="29" customFormat="1" ht="42.75" customHeight="1">
      <c r="B33" s="162" t="s">
        <v>261</v>
      </c>
      <c r="C33" s="163"/>
      <c r="D33" s="203" t="s">
        <v>469</v>
      </c>
      <c r="E33" s="203"/>
      <c r="F33" s="203"/>
      <c r="G33" s="203"/>
      <c r="H33" s="204"/>
      <c r="I33" s="204"/>
      <c r="J33" s="204"/>
      <c r="K33" s="204"/>
      <c r="L33" s="204"/>
      <c r="M33" s="204"/>
      <c r="N33" s="204"/>
      <c r="O33" s="204"/>
      <c r="P33" s="204"/>
      <c r="Q33" s="204"/>
      <c r="R33" s="204"/>
      <c r="S33" s="204"/>
      <c r="T33" s="204"/>
      <c r="U33" s="204"/>
      <c r="V33" s="204"/>
      <c r="W33" s="203"/>
      <c r="X33" s="203"/>
      <c r="Y33" s="203"/>
      <c r="Z33" s="203"/>
    </row>
    <row r="34" spans="2:26" s="29" customFormat="1" ht="15.75" customHeight="1">
      <c r="B34" s="162" t="s">
        <v>207</v>
      </c>
      <c r="C34" s="163"/>
      <c r="D34" s="203" t="s">
        <v>1420</v>
      </c>
      <c r="E34" s="203"/>
      <c r="F34" s="203"/>
      <c r="G34" s="203"/>
      <c r="H34" s="204"/>
      <c r="I34" s="204"/>
      <c r="J34" s="204"/>
      <c r="K34" s="204"/>
      <c r="L34" s="204"/>
      <c r="M34" s="204"/>
      <c r="N34" s="204"/>
      <c r="O34" s="204"/>
      <c r="P34" s="204"/>
      <c r="Q34" s="204"/>
      <c r="R34" s="204"/>
      <c r="S34" s="204"/>
      <c r="T34" s="204"/>
      <c r="U34" s="204"/>
      <c r="V34" s="204"/>
      <c r="W34" s="203"/>
      <c r="X34" s="203"/>
      <c r="Y34" s="203"/>
      <c r="Z34" s="203"/>
    </row>
    <row r="35" spans="2:26" s="29" customFormat="1" ht="15.75" customHeight="1">
      <c r="B35" s="162" t="s">
        <v>208</v>
      </c>
      <c r="C35" s="163"/>
      <c r="D35" s="203" t="s">
        <v>659</v>
      </c>
      <c r="E35" s="203"/>
      <c r="F35" s="203"/>
      <c r="G35" s="203"/>
      <c r="H35" s="204"/>
      <c r="I35" s="204"/>
      <c r="J35" s="204"/>
      <c r="K35" s="204"/>
      <c r="L35" s="204"/>
      <c r="M35" s="204"/>
      <c r="N35" s="204"/>
      <c r="O35" s="204"/>
      <c r="P35" s="204"/>
      <c r="Q35" s="204"/>
      <c r="R35" s="204"/>
      <c r="S35" s="204"/>
      <c r="T35" s="204"/>
      <c r="U35" s="204"/>
      <c r="V35" s="204"/>
      <c r="W35" s="203"/>
      <c r="X35" s="203"/>
      <c r="Y35" s="203"/>
      <c r="Z35" s="203"/>
    </row>
    <row r="36" spans="2:26" s="29" customFormat="1" ht="15.75" customHeight="1">
      <c r="B36" s="162" t="s">
        <v>209</v>
      </c>
      <c r="C36" s="163"/>
      <c r="D36" s="203" t="s">
        <v>1406</v>
      </c>
      <c r="E36" s="203"/>
      <c r="F36" s="203"/>
      <c r="G36" s="203"/>
      <c r="H36" s="204"/>
      <c r="I36" s="204"/>
      <c r="J36" s="204"/>
      <c r="K36" s="204"/>
      <c r="L36" s="204"/>
      <c r="M36" s="204"/>
      <c r="N36" s="204"/>
      <c r="O36" s="204"/>
      <c r="P36" s="204"/>
      <c r="Q36" s="204"/>
      <c r="R36" s="204"/>
      <c r="S36" s="204"/>
      <c r="T36" s="204"/>
      <c r="U36" s="204"/>
      <c r="V36" s="204"/>
      <c r="W36" s="203"/>
      <c r="X36" s="203"/>
      <c r="Y36" s="203"/>
      <c r="Z36" s="203"/>
    </row>
    <row r="37" spans="2:26" s="29" customFormat="1" ht="30" customHeight="1">
      <c r="B37" s="157" t="s">
        <v>210</v>
      </c>
      <c r="C37" s="158"/>
      <c r="D37" s="213" t="s">
        <v>543</v>
      </c>
      <c r="E37" s="213"/>
      <c r="F37" s="213"/>
      <c r="G37" s="213"/>
      <c r="H37" s="213"/>
      <c r="I37" s="213"/>
      <c r="J37" s="213"/>
      <c r="K37" s="213"/>
      <c r="L37" s="213"/>
      <c r="M37" s="213"/>
      <c r="N37" s="213"/>
      <c r="O37" s="213"/>
      <c r="P37" s="213"/>
      <c r="Q37" s="213"/>
      <c r="R37" s="213"/>
      <c r="S37" s="213"/>
      <c r="T37" s="213"/>
      <c r="U37" s="213"/>
      <c r="V37" s="213"/>
      <c r="W37" s="213"/>
      <c r="X37" s="213"/>
      <c r="Y37" s="213"/>
      <c r="Z37" s="213"/>
    </row>
    <row r="38" spans="2:26" s="67" customFormat="1" ht="20.25" customHeight="1">
      <c r="B38" s="155" t="s">
        <v>211</v>
      </c>
      <c r="C38" s="155" t="s">
        <v>212</v>
      </c>
      <c r="D38" s="155" t="s">
        <v>213</v>
      </c>
      <c r="E38" s="155" t="s">
        <v>485</v>
      </c>
      <c r="F38" s="155" t="s">
        <v>214</v>
      </c>
      <c r="G38" s="155" t="s">
        <v>215</v>
      </c>
      <c r="H38" s="231" t="s">
        <v>719</v>
      </c>
      <c r="I38" s="231" t="s">
        <v>720</v>
      </c>
      <c r="J38" s="231" t="s">
        <v>721</v>
      </c>
      <c r="K38" s="231" t="s">
        <v>722</v>
      </c>
      <c r="L38" s="231"/>
      <c r="M38" s="231" t="s">
        <v>723</v>
      </c>
      <c r="N38" s="231"/>
      <c r="O38" s="231"/>
      <c r="P38" s="231"/>
      <c r="Q38" s="231"/>
      <c r="R38" s="232" t="s">
        <v>731</v>
      </c>
      <c r="S38" s="232" t="s">
        <v>732</v>
      </c>
      <c r="T38" s="232" t="s">
        <v>733</v>
      </c>
      <c r="U38" s="232" t="s">
        <v>734</v>
      </c>
      <c r="V38" s="232"/>
      <c r="W38" s="155" t="s">
        <v>216</v>
      </c>
      <c r="X38" s="155"/>
      <c r="Y38" s="155"/>
      <c r="Z38" s="155"/>
    </row>
    <row r="39" spans="2:26" s="67" customFormat="1" ht="83.25" customHeight="1">
      <c r="B39" s="155"/>
      <c r="C39" s="155"/>
      <c r="D39" s="155"/>
      <c r="E39" s="155"/>
      <c r="F39" s="155"/>
      <c r="G39" s="155"/>
      <c r="H39" s="231"/>
      <c r="I39" s="231"/>
      <c r="J39" s="231"/>
      <c r="K39" s="130" t="s">
        <v>724</v>
      </c>
      <c r="L39" s="130" t="s">
        <v>725</v>
      </c>
      <c r="M39" s="130" t="s">
        <v>726</v>
      </c>
      <c r="N39" s="130" t="s">
        <v>727</v>
      </c>
      <c r="O39" s="130" t="s">
        <v>728</v>
      </c>
      <c r="P39" s="130" t="s">
        <v>729</v>
      </c>
      <c r="Q39" s="130" t="s">
        <v>730</v>
      </c>
      <c r="R39" s="232"/>
      <c r="S39" s="232"/>
      <c r="T39" s="232"/>
      <c r="U39" s="129" t="s">
        <v>735</v>
      </c>
      <c r="V39" s="129" t="s">
        <v>736</v>
      </c>
      <c r="W39" s="120" t="s">
        <v>217</v>
      </c>
      <c r="X39" s="120" t="s">
        <v>218</v>
      </c>
      <c r="Y39" s="120" t="s">
        <v>219</v>
      </c>
      <c r="Z39" s="120" t="s">
        <v>220</v>
      </c>
    </row>
    <row r="40" spans="2:26" s="29" customFormat="1" ht="102">
      <c r="B40" s="26" t="str">
        <f>+TOC_General!S25</f>
        <v>Fortalecimiento del control y vigilancia</v>
      </c>
      <c r="C40" s="124" t="s">
        <v>1038</v>
      </c>
      <c r="D40" s="27" t="s">
        <v>451</v>
      </c>
      <c r="E40" s="52" t="s">
        <v>602</v>
      </c>
      <c r="F40" s="27">
        <v>3</v>
      </c>
      <c r="G40" s="42">
        <v>1</v>
      </c>
      <c r="H40" s="42"/>
      <c r="I40" s="42"/>
      <c r="J40" s="42"/>
      <c r="K40" s="42"/>
      <c r="L40" s="42"/>
      <c r="M40" s="42"/>
      <c r="N40" s="42"/>
      <c r="O40" s="42"/>
      <c r="P40" s="42"/>
      <c r="Q40" s="42"/>
      <c r="R40" s="42">
        <v>3</v>
      </c>
      <c r="S40" s="61" t="s">
        <v>1130</v>
      </c>
      <c r="T40" s="61" t="s">
        <v>943</v>
      </c>
      <c r="U40" s="61" t="s">
        <v>808</v>
      </c>
      <c r="V40" s="61" t="s">
        <v>1142</v>
      </c>
      <c r="W40" s="42"/>
      <c r="X40" s="42" t="s">
        <v>535</v>
      </c>
      <c r="Y40" s="42"/>
      <c r="Z40" s="125" t="s">
        <v>856</v>
      </c>
    </row>
    <row r="41" spans="2:26" s="29" customFormat="1" ht="89.25">
      <c r="B41" s="26" t="str">
        <f>+TOC_General!S26</f>
        <v>Fortalecimiento del manejo de recursos (paiche y arahuana)</v>
      </c>
      <c r="C41" s="124" t="s">
        <v>660</v>
      </c>
      <c r="D41" s="27" t="s">
        <v>274</v>
      </c>
      <c r="E41" s="53" t="s">
        <v>739</v>
      </c>
      <c r="F41" s="27">
        <v>2</v>
      </c>
      <c r="G41" s="27">
        <v>4</v>
      </c>
      <c r="H41" s="42"/>
      <c r="I41" s="42"/>
      <c r="J41" s="42"/>
      <c r="K41" s="42"/>
      <c r="L41" s="42"/>
      <c r="M41" s="42"/>
      <c r="N41" s="42"/>
      <c r="O41" s="42"/>
      <c r="P41" s="42"/>
      <c r="Q41" s="42"/>
      <c r="R41" s="42">
        <v>3</v>
      </c>
      <c r="S41" s="61" t="s">
        <v>1106</v>
      </c>
      <c r="T41" s="61" t="s">
        <v>1107</v>
      </c>
      <c r="U41" s="61" t="s">
        <v>1104</v>
      </c>
      <c r="V41" s="61" t="s">
        <v>1109</v>
      </c>
      <c r="W41" s="42"/>
      <c r="X41" s="42" t="s">
        <v>535</v>
      </c>
      <c r="Y41" s="42"/>
      <c r="Z41" s="125" t="s">
        <v>910</v>
      </c>
    </row>
    <row r="42" spans="2:26" s="29" customFormat="1" ht="42" customHeight="1">
      <c r="B42" s="26" t="str">
        <f>+TOC_General!S27</f>
        <v>Implementación del Ejecutor de Contato de Administación</v>
      </c>
      <c r="C42" s="122" t="s">
        <v>1459</v>
      </c>
      <c r="D42" s="27" t="s">
        <v>1413</v>
      </c>
      <c r="E42" s="51" t="s">
        <v>604</v>
      </c>
      <c r="F42" s="27">
        <v>1</v>
      </c>
      <c r="G42" s="27">
        <v>1</v>
      </c>
      <c r="H42" s="42"/>
      <c r="I42" s="42"/>
      <c r="J42" s="42"/>
      <c r="K42" s="42"/>
      <c r="L42" s="42"/>
      <c r="M42" s="42"/>
      <c r="N42" s="42"/>
      <c r="O42" s="42"/>
      <c r="P42" s="42"/>
      <c r="Q42" s="42"/>
      <c r="R42" s="42">
        <v>2</v>
      </c>
      <c r="S42" s="61" t="s">
        <v>1116</v>
      </c>
      <c r="T42" s="61" t="s">
        <v>1114</v>
      </c>
      <c r="U42" s="61" t="s">
        <v>1112</v>
      </c>
      <c r="V42" s="61" t="s">
        <v>1115</v>
      </c>
      <c r="W42" s="42"/>
      <c r="X42" s="42"/>
      <c r="Y42" s="42" t="s">
        <v>535</v>
      </c>
      <c r="Z42" s="124" t="s">
        <v>1007</v>
      </c>
    </row>
    <row r="43" spans="2:26" s="25" customFormat="1" ht="21.75" customHeight="1">
      <c r="B43" s="164" t="s">
        <v>206</v>
      </c>
      <c r="C43" s="172"/>
      <c r="D43" s="169" t="str">
        <f>+TOC_General!U22</f>
        <v>Parque Nacional Gueppí-Sekime</v>
      </c>
      <c r="E43" s="170"/>
      <c r="F43" s="170"/>
      <c r="G43" s="170"/>
      <c r="H43" s="170"/>
      <c r="I43" s="170"/>
      <c r="J43" s="170"/>
      <c r="K43" s="170"/>
      <c r="L43" s="170"/>
      <c r="M43" s="170"/>
      <c r="N43" s="170"/>
      <c r="O43" s="170"/>
      <c r="P43" s="170"/>
      <c r="Q43" s="170"/>
      <c r="R43" s="170"/>
      <c r="S43" s="170"/>
      <c r="T43" s="170"/>
      <c r="U43" s="170"/>
      <c r="V43" s="170"/>
      <c r="W43" s="170"/>
      <c r="X43" s="170"/>
      <c r="Y43" s="170"/>
      <c r="Z43" s="171"/>
    </row>
    <row r="44" spans="2:26" s="29" customFormat="1" ht="70.5" customHeight="1">
      <c r="B44" s="162" t="s">
        <v>261</v>
      </c>
      <c r="C44" s="163"/>
      <c r="D44" s="203" t="s">
        <v>661</v>
      </c>
      <c r="E44" s="203"/>
      <c r="F44" s="203"/>
      <c r="G44" s="203"/>
      <c r="H44" s="204"/>
      <c r="I44" s="204"/>
      <c r="J44" s="204"/>
      <c r="K44" s="204"/>
      <c r="L44" s="204"/>
      <c r="M44" s="204"/>
      <c r="N44" s="204"/>
      <c r="O44" s="204"/>
      <c r="P44" s="204"/>
      <c r="Q44" s="204"/>
      <c r="R44" s="204"/>
      <c r="S44" s="204"/>
      <c r="T44" s="204"/>
      <c r="U44" s="204"/>
      <c r="V44" s="204"/>
      <c r="W44" s="203"/>
      <c r="X44" s="203"/>
      <c r="Y44" s="203"/>
      <c r="Z44" s="203"/>
    </row>
    <row r="45" spans="2:26" s="29" customFormat="1" ht="15" customHeight="1">
      <c r="B45" s="162" t="s">
        <v>207</v>
      </c>
      <c r="C45" s="163"/>
      <c r="D45" s="203" t="s">
        <v>1420</v>
      </c>
      <c r="E45" s="203"/>
      <c r="F45" s="203"/>
      <c r="G45" s="203"/>
      <c r="H45" s="204"/>
      <c r="I45" s="204"/>
      <c r="J45" s="204"/>
      <c r="K45" s="204"/>
      <c r="L45" s="204"/>
      <c r="M45" s="204"/>
      <c r="N45" s="204"/>
      <c r="O45" s="204"/>
      <c r="P45" s="204"/>
      <c r="Q45" s="204"/>
      <c r="R45" s="204"/>
      <c r="S45" s="204"/>
      <c r="T45" s="204"/>
      <c r="U45" s="204"/>
      <c r="V45" s="204"/>
      <c r="W45" s="203"/>
      <c r="X45" s="203"/>
      <c r="Y45" s="203"/>
      <c r="Z45" s="203"/>
    </row>
    <row r="46" spans="2:26" s="29" customFormat="1" ht="15" customHeight="1">
      <c r="B46" s="162" t="s">
        <v>208</v>
      </c>
      <c r="C46" s="163"/>
      <c r="D46" s="203" t="s">
        <v>1460</v>
      </c>
      <c r="E46" s="203"/>
      <c r="F46" s="203"/>
      <c r="G46" s="203"/>
      <c r="H46" s="204"/>
      <c r="I46" s="204"/>
      <c r="J46" s="204"/>
      <c r="K46" s="204"/>
      <c r="L46" s="204"/>
      <c r="M46" s="204"/>
      <c r="N46" s="204"/>
      <c r="O46" s="204"/>
      <c r="P46" s="204"/>
      <c r="Q46" s="204"/>
      <c r="R46" s="204"/>
      <c r="S46" s="204"/>
      <c r="T46" s="204"/>
      <c r="U46" s="204"/>
      <c r="V46" s="204"/>
      <c r="W46" s="203"/>
      <c r="X46" s="203"/>
      <c r="Y46" s="203"/>
      <c r="Z46" s="203"/>
    </row>
    <row r="47" spans="2:26" s="29" customFormat="1" ht="15" customHeight="1">
      <c r="B47" s="162" t="s">
        <v>209</v>
      </c>
      <c r="C47" s="163"/>
      <c r="D47" s="203" t="s">
        <v>1406</v>
      </c>
      <c r="E47" s="203"/>
      <c r="F47" s="203"/>
      <c r="G47" s="203"/>
      <c r="H47" s="204"/>
      <c r="I47" s="204"/>
      <c r="J47" s="204"/>
      <c r="K47" s="204"/>
      <c r="L47" s="204"/>
      <c r="M47" s="204"/>
      <c r="N47" s="204"/>
      <c r="O47" s="204"/>
      <c r="P47" s="204"/>
      <c r="Q47" s="204"/>
      <c r="R47" s="204"/>
      <c r="S47" s="204"/>
      <c r="T47" s="204"/>
      <c r="U47" s="204"/>
      <c r="V47" s="204"/>
      <c r="W47" s="203"/>
      <c r="X47" s="203"/>
      <c r="Y47" s="203"/>
      <c r="Z47" s="203"/>
    </row>
    <row r="48" spans="2:26" s="29" customFormat="1" ht="36" customHeight="1">
      <c r="B48" s="162" t="s">
        <v>210</v>
      </c>
      <c r="C48" s="163"/>
      <c r="D48" s="203" t="s">
        <v>545</v>
      </c>
      <c r="E48" s="203"/>
      <c r="F48" s="203"/>
      <c r="G48" s="203"/>
      <c r="H48" s="204"/>
      <c r="I48" s="204"/>
      <c r="J48" s="204"/>
      <c r="K48" s="204"/>
      <c r="L48" s="204"/>
      <c r="M48" s="204"/>
      <c r="N48" s="204"/>
      <c r="O48" s="204"/>
      <c r="P48" s="204"/>
      <c r="Q48" s="204"/>
      <c r="R48" s="204"/>
      <c r="S48" s="204"/>
      <c r="T48" s="204"/>
      <c r="U48" s="204"/>
      <c r="V48" s="204"/>
      <c r="W48" s="203"/>
      <c r="X48" s="203"/>
      <c r="Y48" s="203"/>
      <c r="Z48" s="203"/>
    </row>
    <row r="49" spans="2:26" s="67" customFormat="1" ht="20.25" customHeight="1">
      <c r="B49" s="225" t="s">
        <v>211</v>
      </c>
      <c r="C49" s="225" t="s">
        <v>212</v>
      </c>
      <c r="D49" s="225" t="s">
        <v>213</v>
      </c>
      <c r="E49" s="225" t="s">
        <v>485</v>
      </c>
      <c r="F49" s="225" t="s">
        <v>214</v>
      </c>
      <c r="G49" s="225" t="s">
        <v>215</v>
      </c>
      <c r="H49" s="246" t="s">
        <v>719</v>
      </c>
      <c r="I49" s="246" t="s">
        <v>720</v>
      </c>
      <c r="J49" s="246" t="s">
        <v>721</v>
      </c>
      <c r="K49" s="231" t="s">
        <v>722</v>
      </c>
      <c r="L49" s="231"/>
      <c r="M49" s="247" t="s">
        <v>723</v>
      </c>
      <c r="N49" s="248"/>
      <c r="O49" s="248"/>
      <c r="P49" s="248"/>
      <c r="Q49" s="249"/>
      <c r="R49" s="250" t="s">
        <v>731</v>
      </c>
      <c r="S49" s="250" t="s">
        <v>732</v>
      </c>
      <c r="T49" s="250" t="s">
        <v>733</v>
      </c>
      <c r="U49" s="250" t="s">
        <v>734</v>
      </c>
      <c r="V49" s="250"/>
      <c r="W49" s="225" t="s">
        <v>216</v>
      </c>
      <c r="X49" s="225"/>
      <c r="Y49" s="225"/>
      <c r="Z49" s="225"/>
    </row>
    <row r="50" spans="2:26" s="67" customFormat="1" ht="83.25" customHeight="1">
      <c r="B50" s="225"/>
      <c r="C50" s="225"/>
      <c r="D50" s="225"/>
      <c r="E50" s="225"/>
      <c r="F50" s="225"/>
      <c r="G50" s="225"/>
      <c r="H50" s="251"/>
      <c r="I50" s="251"/>
      <c r="J50" s="251"/>
      <c r="K50" s="130" t="s">
        <v>724</v>
      </c>
      <c r="L50" s="130" t="s">
        <v>725</v>
      </c>
      <c r="M50" s="130" t="s">
        <v>726</v>
      </c>
      <c r="N50" s="130" t="s">
        <v>727</v>
      </c>
      <c r="O50" s="130" t="s">
        <v>728</v>
      </c>
      <c r="P50" s="130" t="s">
        <v>729</v>
      </c>
      <c r="Q50" s="130" t="s">
        <v>730</v>
      </c>
      <c r="R50" s="250"/>
      <c r="S50" s="250"/>
      <c r="T50" s="250"/>
      <c r="U50" s="252" t="s">
        <v>735</v>
      </c>
      <c r="V50" s="252" t="s">
        <v>736</v>
      </c>
      <c r="W50" s="128" t="s">
        <v>217</v>
      </c>
      <c r="X50" s="128" t="s">
        <v>218</v>
      </c>
      <c r="Y50" s="128" t="s">
        <v>219</v>
      </c>
      <c r="Z50" s="128" t="s">
        <v>220</v>
      </c>
    </row>
    <row r="51" spans="2:26" s="67" customFormat="1" ht="76.5">
      <c r="B51" s="43" t="str">
        <f>+TOC_General!U23</f>
        <v>Fortalecimiento del control y vigilancia</v>
      </c>
      <c r="C51" s="124" t="s">
        <v>565</v>
      </c>
      <c r="D51" s="27" t="s">
        <v>451</v>
      </c>
      <c r="E51" s="52" t="s">
        <v>602</v>
      </c>
      <c r="F51" s="27">
        <v>3</v>
      </c>
      <c r="G51" s="42">
        <v>1</v>
      </c>
      <c r="H51" s="42"/>
      <c r="I51" s="42"/>
      <c r="J51" s="42"/>
      <c r="K51" s="42"/>
      <c r="L51" s="42"/>
      <c r="M51" s="42"/>
      <c r="N51" s="42"/>
      <c r="O51" s="42"/>
      <c r="P51" s="42"/>
      <c r="Q51" s="42"/>
      <c r="R51" s="42">
        <v>3</v>
      </c>
      <c r="S51" s="61" t="s">
        <v>1130</v>
      </c>
      <c r="T51" s="61" t="s">
        <v>943</v>
      </c>
      <c r="U51" s="61" t="s">
        <v>808</v>
      </c>
      <c r="V51" s="61" t="s">
        <v>1142</v>
      </c>
      <c r="W51" s="27"/>
      <c r="X51" s="27" t="s">
        <v>535</v>
      </c>
      <c r="Y51" s="27"/>
      <c r="Z51" s="124" t="s">
        <v>895</v>
      </c>
    </row>
    <row r="52" spans="2:26" s="67" customFormat="1" ht="76.5">
      <c r="B52" s="43" t="str">
        <f>+TOC_General!U24</f>
        <v>Fortalecimiento del manejo de recursos en ZA</v>
      </c>
      <c r="C52" s="124" t="s">
        <v>475</v>
      </c>
      <c r="D52" s="27" t="s">
        <v>307</v>
      </c>
      <c r="E52" s="51" t="s">
        <v>607</v>
      </c>
      <c r="F52" s="27">
        <v>30</v>
      </c>
      <c r="G52" s="27">
        <v>50</v>
      </c>
      <c r="H52" s="61"/>
      <c r="I52" s="61"/>
      <c r="J52" s="61"/>
      <c r="K52" s="61"/>
      <c r="L52" s="61"/>
      <c r="M52" s="61"/>
      <c r="N52" s="61"/>
      <c r="O52" s="61"/>
      <c r="P52" s="61"/>
      <c r="Q52" s="61"/>
      <c r="R52" s="61">
        <v>2</v>
      </c>
      <c r="S52" s="61" t="s">
        <v>1201</v>
      </c>
      <c r="T52" s="61" t="s">
        <v>1202</v>
      </c>
      <c r="U52" s="61" t="s">
        <v>1112</v>
      </c>
      <c r="V52" s="61" t="s">
        <v>1203</v>
      </c>
      <c r="W52" s="27"/>
      <c r="X52" s="27" t="s">
        <v>535</v>
      </c>
      <c r="Y52" s="27"/>
      <c r="Z52" s="124" t="s">
        <v>911</v>
      </c>
    </row>
    <row r="53" spans="2:26" s="67" customFormat="1" ht="76.5">
      <c r="B53" s="43" t="str">
        <f>+TOC_General!U25</f>
        <v>Fortalecimiento de la articulación territorial</v>
      </c>
      <c r="C53" s="124" t="s">
        <v>1407</v>
      </c>
      <c r="D53" s="27" t="s">
        <v>1408</v>
      </c>
      <c r="E53" s="51" t="s">
        <v>604</v>
      </c>
      <c r="F53" s="27">
        <v>5</v>
      </c>
      <c r="G53" s="27">
        <v>10</v>
      </c>
      <c r="H53" s="61"/>
      <c r="I53" s="61"/>
      <c r="J53" s="61"/>
      <c r="K53" s="61"/>
      <c r="L53" s="61"/>
      <c r="M53" s="61"/>
      <c r="N53" s="61"/>
      <c r="O53" s="61"/>
      <c r="P53" s="61"/>
      <c r="Q53" s="61"/>
      <c r="R53" s="61">
        <v>2</v>
      </c>
      <c r="S53" s="61" t="s">
        <v>1409</v>
      </c>
      <c r="T53" s="61" t="s">
        <v>1114</v>
      </c>
      <c r="U53" s="61" t="s">
        <v>1120</v>
      </c>
      <c r="V53" s="61" t="s">
        <v>1115</v>
      </c>
      <c r="W53" s="27"/>
      <c r="X53" s="27"/>
      <c r="Y53" s="27" t="s">
        <v>535</v>
      </c>
      <c r="Z53" s="124" t="s">
        <v>1410</v>
      </c>
    </row>
    <row r="54" spans="2:26" s="29" customFormat="1" ht="21.75" customHeight="1">
      <c r="B54" s="162" t="s">
        <v>206</v>
      </c>
      <c r="C54" s="163"/>
      <c r="D54" s="222" t="str">
        <f>+TOC_General!S28</f>
        <v>Reserva Comunal Airo Pai</v>
      </c>
      <c r="E54" s="223"/>
      <c r="F54" s="223"/>
      <c r="G54" s="223"/>
      <c r="H54" s="223"/>
      <c r="I54" s="223"/>
      <c r="J54" s="223"/>
      <c r="K54" s="223"/>
      <c r="L54" s="223"/>
      <c r="M54" s="223"/>
      <c r="N54" s="223"/>
      <c r="O54" s="223"/>
      <c r="P54" s="223"/>
      <c r="Q54" s="223"/>
      <c r="R54" s="223"/>
      <c r="S54" s="223"/>
      <c r="T54" s="223"/>
      <c r="U54" s="223"/>
      <c r="V54" s="223"/>
      <c r="W54" s="223"/>
      <c r="X54" s="223"/>
      <c r="Y54" s="223"/>
      <c r="Z54" s="224"/>
    </row>
    <row r="55" spans="2:26" s="29" customFormat="1" ht="57" customHeight="1">
      <c r="B55" s="162" t="s">
        <v>261</v>
      </c>
      <c r="C55" s="163"/>
      <c r="D55" s="203" t="s">
        <v>662</v>
      </c>
      <c r="E55" s="203"/>
      <c r="F55" s="203"/>
      <c r="G55" s="203"/>
      <c r="H55" s="204"/>
      <c r="I55" s="204"/>
      <c r="J55" s="204"/>
      <c r="K55" s="204"/>
      <c r="L55" s="204"/>
      <c r="M55" s="204"/>
      <c r="N55" s="204"/>
      <c r="O55" s="204"/>
      <c r="P55" s="204"/>
      <c r="Q55" s="204"/>
      <c r="R55" s="204"/>
      <c r="S55" s="204"/>
      <c r="T55" s="204"/>
      <c r="U55" s="204"/>
      <c r="V55" s="204"/>
      <c r="W55" s="203"/>
      <c r="X55" s="203"/>
      <c r="Y55" s="203"/>
      <c r="Z55" s="203"/>
    </row>
    <row r="56" spans="2:26" s="29" customFormat="1" ht="15.75" customHeight="1">
      <c r="B56" s="162" t="s">
        <v>207</v>
      </c>
      <c r="C56" s="163"/>
      <c r="D56" s="203" t="s">
        <v>663</v>
      </c>
      <c r="E56" s="203"/>
      <c r="F56" s="203"/>
      <c r="G56" s="203"/>
      <c r="H56" s="204"/>
      <c r="I56" s="204"/>
      <c r="J56" s="204"/>
      <c r="K56" s="204"/>
      <c r="L56" s="204"/>
      <c r="M56" s="204"/>
      <c r="N56" s="204"/>
      <c r="O56" s="204"/>
      <c r="P56" s="204"/>
      <c r="Q56" s="204"/>
      <c r="R56" s="204"/>
      <c r="S56" s="204"/>
      <c r="T56" s="204"/>
      <c r="U56" s="204"/>
      <c r="V56" s="204"/>
      <c r="W56" s="203"/>
      <c r="X56" s="203"/>
      <c r="Y56" s="203"/>
      <c r="Z56" s="203"/>
    </row>
    <row r="57" spans="2:26" s="29" customFormat="1" ht="15.75" customHeight="1">
      <c r="B57" s="162" t="s">
        <v>208</v>
      </c>
      <c r="C57" s="163"/>
      <c r="D57" s="203" t="s">
        <v>664</v>
      </c>
      <c r="E57" s="203"/>
      <c r="F57" s="203"/>
      <c r="G57" s="203"/>
      <c r="H57" s="204"/>
      <c r="I57" s="204"/>
      <c r="J57" s="204"/>
      <c r="K57" s="204"/>
      <c r="L57" s="204"/>
      <c r="M57" s="204"/>
      <c r="N57" s="204"/>
      <c r="O57" s="204"/>
      <c r="P57" s="204"/>
      <c r="Q57" s="204"/>
      <c r="R57" s="204"/>
      <c r="S57" s="204"/>
      <c r="T57" s="204"/>
      <c r="U57" s="204"/>
      <c r="V57" s="204"/>
      <c r="W57" s="203"/>
      <c r="X57" s="203"/>
      <c r="Y57" s="203"/>
      <c r="Z57" s="203"/>
    </row>
    <row r="58" spans="2:26" s="29" customFormat="1" ht="15.75" customHeight="1">
      <c r="B58" s="162" t="s">
        <v>209</v>
      </c>
      <c r="C58" s="163"/>
      <c r="D58" s="203" t="s">
        <v>1406</v>
      </c>
      <c r="E58" s="203"/>
      <c r="F58" s="203"/>
      <c r="G58" s="203"/>
      <c r="H58" s="204"/>
      <c r="I58" s="204"/>
      <c r="J58" s="204"/>
      <c r="K58" s="204"/>
      <c r="L58" s="204"/>
      <c r="M58" s="204"/>
      <c r="N58" s="204"/>
      <c r="O58" s="204"/>
      <c r="P58" s="204"/>
      <c r="Q58" s="204"/>
      <c r="R58" s="204"/>
      <c r="S58" s="204"/>
      <c r="T58" s="204"/>
      <c r="U58" s="204"/>
      <c r="V58" s="204"/>
      <c r="W58" s="203"/>
      <c r="X58" s="203"/>
      <c r="Y58" s="203"/>
      <c r="Z58" s="203"/>
    </row>
    <row r="59" spans="2:26" s="29" customFormat="1" ht="28.5" customHeight="1">
      <c r="B59" s="157" t="s">
        <v>210</v>
      </c>
      <c r="C59" s="158"/>
      <c r="D59" s="213" t="s">
        <v>545</v>
      </c>
      <c r="E59" s="213"/>
      <c r="F59" s="213"/>
      <c r="G59" s="213"/>
      <c r="H59" s="213"/>
      <c r="I59" s="213"/>
      <c r="J59" s="213"/>
      <c r="K59" s="213"/>
      <c r="L59" s="213"/>
      <c r="M59" s="213"/>
      <c r="N59" s="213"/>
      <c r="O59" s="213"/>
      <c r="P59" s="213"/>
      <c r="Q59" s="213"/>
      <c r="R59" s="213"/>
      <c r="S59" s="213"/>
      <c r="T59" s="213"/>
      <c r="U59" s="213"/>
      <c r="V59" s="213"/>
      <c r="W59" s="213"/>
      <c r="X59" s="213"/>
      <c r="Y59" s="213"/>
      <c r="Z59" s="213"/>
    </row>
    <row r="60" spans="2:26" s="67" customFormat="1" ht="20.25" customHeight="1">
      <c r="B60" s="155" t="s">
        <v>211</v>
      </c>
      <c r="C60" s="155" t="s">
        <v>212</v>
      </c>
      <c r="D60" s="155" t="s">
        <v>213</v>
      </c>
      <c r="E60" s="155" t="s">
        <v>485</v>
      </c>
      <c r="F60" s="155" t="s">
        <v>214</v>
      </c>
      <c r="G60" s="155" t="s">
        <v>215</v>
      </c>
      <c r="H60" s="231" t="s">
        <v>719</v>
      </c>
      <c r="I60" s="231" t="s">
        <v>720</v>
      </c>
      <c r="J60" s="231" t="s">
        <v>721</v>
      </c>
      <c r="K60" s="231" t="s">
        <v>722</v>
      </c>
      <c r="L60" s="231"/>
      <c r="M60" s="231" t="s">
        <v>723</v>
      </c>
      <c r="N60" s="231"/>
      <c r="O60" s="231"/>
      <c r="P60" s="231"/>
      <c r="Q60" s="231"/>
      <c r="R60" s="232" t="s">
        <v>731</v>
      </c>
      <c r="S60" s="232" t="s">
        <v>732</v>
      </c>
      <c r="T60" s="232" t="s">
        <v>733</v>
      </c>
      <c r="U60" s="232" t="s">
        <v>734</v>
      </c>
      <c r="V60" s="232"/>
      <c r="W60" s="155" t="s">
        <v>216</v>
      </c>
      <c r="X60" s="155"/>
      <c r="Y60" s="155"/>
      <c r="Z60" s="155"/>
    </row>
    <row r="61" spans="2:26" s="67" customFormat="1" ht="83.25" customHeight="1">
      <c r="B61" s="155"/>
      <c r="C61" s="155"/>
      <c r="D61" s="155"/>
      <c r="E61" s="155"/>
      <c r="F61" s="155"/>
      <c r="G61" s="155"/>
      <c r="H61" s="231"/>
      <c r="I61" s="231"/>
      <c r="J61" s="231"/>
      <c r="K61" s="130" t="s">
        <v>724</v>
      </c>
      <c r="L61" s="130" t="s">
        <v>725</v>
      </c>
      <c r="M61" s="130" t="s">
        <v>726</v>
      </c>
      <c r="N61" s="130" t="s">
        <v>727</v>
      </c>
      <c r="O61" s="130" t="s">
        <v>728</v>
      </c>
      <c r="P61" s="130" t="s">
        <v>729</v>
      </c>
      <c r="Q61" s="130" t="s">
        <v>730</v>
      </c>
      <c r="R61" s="232"/>
      <c r="S61" s="232"/>
      <c r="T61" s="232"/>
      <c r="U61" s="129" t="s">
        <v>735</v>
      </c>
      <c r="V61" s="129" t="s">
        <v>736</v>
      </c>
      <c r="W61" s="120" t="s">
        <v>217</v>
      </c>
      <c r="X61" s="120" t="s">
        <v>218</v>
      </c>
      <c r="Y61" s="120" t="s">
        <v>219</v>
      </c>
      <c r="Z61" s="120" t="s">
        <v>220</v>
      </c>
    </row>
    <row r="62" spans="2:26" s="29" customFormat="1" ht="89.25">
      <c r="B62" s="26" t="str">
        <f>+TOC_General!S29</f>
        <v>Fortalecimiento del control y vigilancia</v>
      </c>
      <c r="C62" s="124" t="s">
        <v>665</v>
      </c>
      <c r="D62" s="27" t="s">
        <v>451</v>
      </c>
      <c r="E62" s="52" t="s">
        <v>602</v>
      </c>
      <c r="F62" s="27">
        <v>3</v>
      </c>
      <c r="G62" s="42">
        <v>1</v>
      </c>
      <c r="H62" s="42"/>
      <c r="I62" s="42"/>
      <c r="J62" s="42"/>
      <c r="K62" s="42"/>
      <c r="L62" s="42"/>
      <c r="M62" s="42"/>
      <c r="N62" s="42"/>
      <c r="O62" s="42"/>
      <c r="P62" s="42"/>
      <c r="Q62" s="42"/>
      <c r="R62" s="42">
        <v>3</v>
      </c>
      <c r="S62" s="61" t="s">
        <v>1130</v>
      </c>
      <c r="T62" s="61" t="s">
        <v>943</v>
      </c>
      <c r="U62" s="61" t="s">
        <v>808</v>
      </c>
      <c r="V62" s="61" t="s">
        <v>1129</v>
      </c>
      <c r="W62" s="27"/>
      <c r="X62" s="27" t="s">
        <v>535</v>
      </c>
      <c r="Y62" s="27"/>
      <c r="Z62" s="124" t="s">
        <v>856</v>
      </c>
    </row>
    <row r="63" spans="2:26" s="29" customFormat="1" ht="63.75">
      <c r="B63" s="26" t="str">
        <f>+TOC_General!S30</f>
        <v>Fortalecimiento del manejo de recursos (arahuana, taricaya y aguaje)</v>
      </c>
      <c r="C63" s="124" t="s">
        <v>666</v>
      </c>
      <c r="D63" s="27" t="s">
        <v>482</v>
      </c>
      <c r="E63" s="53" t="s">
        <v>739</v>
      </c>
      <c r="F63" s="27">
        <v>3</v>
      </c>
      <c r="G63" s="42">
        <v>5</v>
      </c>
      <c r="H63" s="42"/>
      <c r="I63" s="42"/>
      <c r="J63" s="42"/>
      <c r="K63" s="42"/>
      <c r="L63" s="42"/>
      <c r="M63" s="42"/>
      <c r="N63" s="42"/>
      <c r="O63" s="42"/>
      <c r="P63" s="42"/>
      <c r="Q63" s="42"/>
      <c r="R63" s="42">
        <v>3</v>
      </c>
      <c r="S63" s="61" t="s">
        <v>1199</v>
      </c>
      <c r="T63" s="42" t="s">
        <v>1200</v>
      </c>
      <c r="U63" s="61" t="s">
        <v>1112</v>
      </c>
      <c r="V63" s="61" t="s">
        <v>1115</v>
      </c>
      <c r="W63" s="27"/>
      <c r="X63" s="27" t="s">
        <v>535</v>
      </c>
      <c r="Y63" s="27"/>
      <c r="Z63" s="124" t="s">
        <v>912</v>
      </c>
    </row>
    <row r="64" spans="2:26" s="29" customFormat="1" ht="127.5">
      <c r="B64" s="26" t="str">
        <f>+TOC_General!S31</f>
        <v>Articulación y fortalecimiento de emprendimiento locales de la actividad turística</v>
      </c>
      <c r="C64" s="124" t="s">
        <v>667</v>
      </c>
      <c r="D64" s="27" t="s">
        <v>308</v>
      </c>
      <c r="E64" s="53" t="s">
        <v>607</v>
      </c>
      <c r="F64" s="27">
        <v>1</v>
      </c>
      <c r="G64" s="42">
        <v>1</v>
      </c>
      <c r="H64" s="42"/>
      <c r="I64" s="42"/>
      <c r="J64" s="42"/>
      <c r="K64" s="42"/>
      <c r="L64" s="42"/>
      <c r="M64" s="42"/>
      <c r="N64" s="42"/>
      <c r="O64" s="42"/>
      <c r="P64" s="42"/>
      <c r="Q64" s="42"/>
      <c r="R64" s="42">
        <v>3</v>
      </c>
      <c r="S64" s="42" t="s">
        <v>1205</v>
      </c>
      <c r="T64" s="42" t="s">
        <v>1202</v>
      </c>
      <c r="U64" s="42" t="s">
        <v>1204</v>
      </c>
      <c r="V64" s="42" t="s">
        <v>950</v>
      </c>
      <c r="W64" s="27"/>
      <c r="X64" s="27" t="s">
        <v>535</v>
      </c>
      <c r="Y64" s="27"/>
      <c r="Z64" s="124" t="s">
        <v>714</v>
      </c>
    </row>
    <row r="65" spans="2:26" s="29" customFormat="1" ht="76.5">
      <c r="B65" s="26" t="str">
        <f>+TOC_General!S32</f>
        <v>Fortalecimiento de la articulación territorial</v>
      </c>
      <c r="C65" s="124" t="s">
        <v>1407</v>
      </c>
      <c r="D65" s="27" t="s">
        <v>1408</v>
      </c>
      <c r="E65" s="51" t="s">
        <v>604</v>
      </c>
      <c r="F65" s="27">
        <v>5</v>
      </c>
      <c r="G65" s="27">
        <v>5</v>
      </c>
      <c r="H65" s="61"/>
      <c r="I65" s="61"/>
      <c r="J65" s="61"/>
      <c r="K65" s="61"/>
      <c r="L65" s="61"/>
      <c r="M65" s="61"/>
      <c r="N65" s="61"/>
      <c r="O65" s="61"/>
      <c r="P65" s="61"/>
      <c r="Q65" s="61"/>
      <c r="R65" s="61">
        <v>2</v>
      </c>
      <c r="S65" s="61" t="s">
        <v>1409</v>
      </c>
      <c r="T65" s="61" t="s">
        <v>1114</v>
      </c>
      <c r="U65" s="61" t="s">
        <v>1120</v>
      </c>
      <c r="V65" s="61" t="s">
        <v>1115</v>
      </c>
      <c r="W65" s="27"/>
      <c r="X65" s="27"/>
      <c r="Y65" s="27" t="s">
        <v>535</v>
      </c>
      <c r="Z65" s="124" t="s">
        <v>1410</v>
      </c>
    </row>
    <row r="66" spans="2:26" s="29" customFormat="1" ht="38.25">
      <c r="B66" s="26" t="str">
        <f>+TOC_General!S33</f>
        <v>Implementación del Ejecutor de Contato de Administación</v>
      </c>
      <c r="C66" s="122" t="s">
        <v>1459</v>
      </c>
      <c r="D66" s="27" t="s">
        <v>1413</v>
      </c>
      <c r="E66" s="51" t="s">
        <v>604</v>
      </c>
      <c r="F66" s="27">
        <v>1</v>
      </c>
      <c r="G66" s="27">
        <v>1</v>
      </c>
      <c r="H66" s="61"/>
      <c r="I66" s="61"/>
      <c r="J66" s="61"/>
      <c r="K66" s="61"/>
      <c r="L66" s="61"/>
      <c r="M66" s="61"/>
      <c r="N66" s="61"/>
      <c r="O66" s="61"/>
      <c r="P66" s="61"/>
      <c r="Q66" s="61"/>
      <c r="R66" s="61"/>
      <c r="S66" s="61"/>
      <c r="T66" s="61"/>
      <c r="U66" s="61"/>
      <c r="V66" s="61"/>
      <c r="W66" s="61"/>
      <c r="X66" s="61"/>
      <c r="Y66" s="61"/>
      <c r="Z66" s="61"/>
    </row>
    <row r="67" spans="2:26" s="25" customFormat="1" ht="18" customHeight="1">
      <c r="B67" s="164" t="s">
        <v>206</v>
      </c>
      <c r="C67" s="172"/>
      <c r="D67" s="169" t="str">
        <f>+TOC_General!U26</f>
        <v xml:space="preserve"> Parque Nacional Yaguas</v>
      </c>
      <c r="E67" s="170"/>
      <c r="F67" s="170"/>
      <c r="G67" s="170"/>
      <c r="H67" s="170"/>
      <c r="I67" s="170"/>
      <c r="J67" s="170"/>
      <c r="K67" s="170"/>
      <c r="L67" s="170"/>
      <c r="M67" s="170"/>
      <c r="N67" s="170"/>
      <c r="O67" s="170"/>
      <c r="P67" s="170"/>
      <c r="Q67" s="170"/>
      <c r="R67" s="170"/>
      <c r="S67" s="170"/>
      <c r="T67" s="170"/>
      <c r="U67" s="170"/>
      <c r="V67" s="170"/>
      <c r="W67" s="170"/>
      <c r="X67" s="170"/>
      <c r="Y67" s="170"/>
      <c r="Z67" s="171"/>
    </row>
    <row r="68" spans="2:26" s="29" customFormat="1" ht="55.5" customHeight="1">
      <c r="B68" s="162" t="s">
        <v>261</v>
      </c>
      <c r="C68" s="163"/>
      <c r="D68" s="203" t="s">
        <v>517</v>
      </c>
      <c r="E68" s="203"/>
      <c r="F68" s="203"/>
      <c r="G68" s="203"/>
      <c r="H68" s="204"/>
      <c r="I68" s="204"/>
      <c r="J68" s="204"/>
      <c r="K68" s="204"/>
      <c r="L68" s="204"/>
      <c r="M68" s="204"/>
      <c r="N68" s="204"/>
      <c r="O68" s="204"/>
      <c r="P68" s="204"/>
      <c r="Q68" s="204"/>
      <c r="R68" s="204"/>
      <c r="S68" s="204"/>
      <c r="T68" s="204"/>
      <c r="U68" s="204"/>
      <c r="V68" s="204"/>
      <c r="W68" s="203"/>
      <c r="X68" s="203"/>
      <c r="Y68" s="203"/>
      <c r="Z68" s="203"/>
    </row>
    <row r="69" spans="2:26" s="29" customFormat="1" ht="17.25" customHeight="1">
      <c r="B69" s="162" t="s">
        <v>207</v>
      </c>
      <c r="C69" s="163"/>
      <c r="D69" s="203" t="s">
        <v>668</v>
      </c>
      <c r="E69" s="203"/>
      <c r="F69" s="203"/>
      <c r="G69" s="203"/>
      <c r="H69" s="204"/>
      <c r="I69" s="204"/>
      <c r="J69" s="204"/>
      <c r="K69" s="204"/>
      <c r="L69" s="204"/>
      <c r="M69" s="204"/>
      <c r="N69" s="204"/>
      <c r="O69" s="204"/>
      <c r="P69" s="204"/>
      <c r="Q69" s="204"/>
      <c r="R69" s="204"/>
      <c r="S69" s="204"/>
      <c r="T69" s="204"/>
      <c r="U69" s="204"/>
      <c r="V69" s="204"/>
      <c r="W69" s="203"/>
      <c r="X69" s="203"/>
      <c r="Y69" s="203"/>
      <c r="Z69" s="203"/>
    </row>
    <row r="70" spans="2:26" s="29" customFormat="1" ht="17.25" customHeight="1">
      <c r="B70" s="162" t="s">
        <v>208</v>
      </c>
      <c r="C70" s="163"/>
      <c r="D70" s="203" t="s">
        <v>1461</v>
      </c>
      <c r="E70" s="203"/>
      <c r="F70" s="203"/>
      <c r="G70" s="203"/>
      <c r="H70" s="204"/>
      <c r="I70" s="204"/>
      <c r="J70" s="204"/>
      <c r="K70" s="204"/>
      <c r="L70" s="204"/>
      <c r="M70" s="204"/>
      <c r="N70" s="204"/>
      <c r="O70" s="204"/>
      <c r="P70" s="204"/>
      <c r="Q70" s="204"/>
      <c r="R70" s="204"/>
      <c r="S70" s="204"/>
      <c r="T70" s="204"/>
      <c r="U70" s="204"/>
      <c r="V70" s="204"/>
      <c r="W70" s="203"/>
      <c r="X70" s="203"/>
      <c r="Y70" s="203"/>
      <c r="Z70" s="203"/>
    </row>
    <row r="71" spans="2:26" s="29" customFormat="1" ht="17.25" customHeight="1">
      <c r="B71" s="162" t="s">
        <v>209</v>
      </c>
      <c r="C71" s="163"/>
      <c r="D71" s="203" t="s">
        <v>1406</v>
      </c>
      <c r="E71" s="203"/>
      <c r="F71" s="203"/>
      <c r="G71" s="203"/>
      <c r="H71" s="204"/>
      <c r="I71" s="204"/>
      <c r="J71" s="204"/>
      <c r="K71" s="204"/>
      <c r="L71" s="204"/>
      <c r="M71" s="204"/>
      <c r="N71" s="204"/>
      <c r="O71" s="204"/>
      <c r="P71" s="204"/>
      <c r="Q71" s="204"/>
      <c r="R71" s="204"/>
      <c r="S71" s="204"/>
      <c r="T71" s="204"/>
      <c r="U71" s="204"/>
      <c r="V71" s="204"/>
      <c r="W71" s="203"/>
      <c r="X71" s="203"/>
      <c r="Y71" s="203"/>
      <c r="Z71" s="203"/>
    </row>
    <row r="72" spans="2:26" s="29" customFormat="1" ht="32.25" customHeight="1">
      <c r="B72" s="157" t="s">
        <v>210</v>
      </c>
      <c r="C72" s="158"/>
      <c r="D72" s="213" t="s">
        <v>545</v>
      </c>
      <c r="E72" s="213"/>
      <c r="F72" s="213"/>
      <c r="G72" s="213"/>
      <c r="H72" s="213"/>
      <c r="I72" s="213"/>
      <c r="J72" s="213"/>
      <c r="K72" s="213"/>
      <c r="L72" s="213"/>
      <c r="M72" s="213"/>
      <c r="N72" s="213"/>
      <c r="O72" s="213"/>
      <c r="P72" s="213"/>
      <c r="Q72" s="213"/>
      <c r="R72" s="213"/>
      <c r="S72" s="213"/>
      <c r="T72" s="213"/>
      <c r="U72" s="213"/>
      <c r="V72" s="213"/>
      <c r="W72" s="213"/>
      <c r="X72" s="213"/>
      <c r="Y72" s="213"/>
      <c r="Z72" s="213"/>
    </row>
    <row r="73" spans="2:26" s="67" customFormat="1" ht="20.25" customHeight="1">
      <c r="B73" s="155" t="s">
        <v>211</v>
      </c>
      <c r="C73" s="155" t="s">
        <v>212</v>
      </c>
      <c r="D73" s="155" t="s">
        <v>213</v>
      </c>
      <c r="E73" s="155" t="s">
        <v>485</v>
      </c>
      <c r="F73" s="155" t="s">
        <v>214</v>
      </c>
      <c r="G73" s="155" t="s">
        <v>215</v>
      </c>
      <c r="H73" s="231" t="s">
        <v>719</v>
      </c>
      <c r="I73" s="231" t="s">
        <v>720</v>
      </c>
      <c r="J73" s="231" t="s">
        <v>721</v>
      </c>
      <c r="K73" s="231" t="s">
        <v>722</v>
      </c>
      <c r="L73" s="231"/>
      <c r="M73" s="231" t="s">
        <v>723</v>
      </c>
      <c r="N73" s="231"/>
      <c r="O73" s="231"/>
      <c r="P73" s="231"/>
      <c r="Q73" s="231"/>
      <c r="R73" s="232" t="s">
        <v>731</v>
      </c>
      <c r="S73" s="232" t="s">
        <v>732</v>
      </c>
      <c r="T73" s="232" t="s">
        <v>733</v>
      </c>
      <c r="U73" s="232" t="s">
        <v>734</v>
      </c>
      <c r="V73" s="232"/>
      <c r="W73" s="155" t="s">
        <v>216</v>
      </c>
      <c r="X73" s="155"/>
      <c r="Y73" s="155"/>
      <c r="Z73" s="155"/>
    </row>
    <row r="74" spans="2:26" s="67" customFormat="1" ht="83.25" customHeight="1">
      <c r="B74" s="155"/>
      <c r="C74" s="155"/>
      <c r="D74" s="155"/>
      <c r="E74" s="155"/>
      <c r="F74" s="155"/>
      <c r="G74" s="155"/>
      <c r="H74" s="231"/>
      <c r="I74" s="231"/>
      <c r="J74" s="231"/>
      <c r="K74" s="130" t="s">
        <v>724</v>
      </c>
      <c r="L74" s="130" t="s">
        <v>725</v>
      </c>
      <c r="M74" s="130" t="s">
        <v>726</v>
      </c>
      <c r="N74" s="130" t="s">
        <v>727</v>
      </c>
      <c r="O74" s="130" t="s">
        <v>728</v>
      </c>
      <c r="P74" s="130" t="s">
        <v>729</v>
      </c>
      <c r="Q74" s="130" t="s">
        <v>730</v>
      </c>
      <c r="R74" s="232"/>
      <c r="S74" s="232"/>
      <c r="T74" s="232"/>
      <c r="U74" s="129" t="s">
        <v>735</v>
      </c>
      <c r="V74" s="129" t="s">
        <v>736</v>
      </c>
      <c r="W74" s="120" t="s">
        <v>217</v>
      </c>
      <c r="X74" s="120" t="s">
        <v>218</v>
      </c>
      <c r="Y74" s="120" t="s">
        <v>219</v>
      </c>
      <c r="Z74" s="120" t="s">
        <v>220</v>
      </c>
    </row>
    <row r="75" spans="2:26" s="29" customFormat="1" ht="76.5">
      <c r="B75" s="26" t="str">
        <f>+TOC_General!U27</f>
        <v>Fortalecimiento del control y vigilancia</v>
      </c>
      <c r="C75" s="124" t="s">
        <v>565</v>
      </c>
      <c r="D75" s="27" t="s">
        <v>316</v>
      </c>
      <c r="E75" s="52" t="s">
        <v>602</v>
      </c>
      <c r="F75" s="27">
        <v>2</v>
      </c>
      <c r="G75" s="27">
        <v>2</v>
      </c>
      <c r="H75" s="61"/>
      <c r="I75" s="61"/>
      <c r="J75" s="61"/>
      <c r="K75" s="61"/>
      <c r="L75" s="61"/>
      <c r="M75" s="61"/>
      <c r="N75" s="61"/>
      <c r="O75" s="61"/>
      <c r="P75" s="61"/>
      <c r="Q75" s="61"/>
      <c r="R75" s="61">
        <v>3</v>
      </c>
      <c r="S75" s="61" t="s">
        <v>1130</v>
      </c>
      <c r="T75" s="61" t="s">
        <v>943</v>
      </c>
      <c r="U75" s="61" t="s">
        <v>808</v>
      </c>
      <c r="V75" s="61" t="s">
        <v>1129</v>
      </c>
      <c r="W75" s="27"/>
      <c r="X75" s="27" t="s">
        <v>535</v>
      </c>
      <c r="Y75" s="27"/>
      <c r="Z75" s="124" t="s">
        <v>856</v>
      </c>
    </row>
    <row r="76" spans="2:26" s="29" customFormat="1" ht="89.25">
      <c r="B76" s="26" t="str">
        <f>+TOC_General!U28</f>
        <v>Fortalecimiento de comunidades en ZA sobre manejo de recursos (paiche, arahuana, taricaya, chambira)</v>
      </c>
      <c r="C76" s="124" t="s">
        <v>566</v>
      </c>
      <c r="D76" s="27" t="s">
        <v>274</v>
      </c>
      <c r="E76" s="53" t="s">
        <v>739</v>
      </c>
      <c r="F76" s="27">
        <v>4</v>
      </c>
      <c r="G76" s="27">
        <v>6</v>
      </c>
      <c r="H76" s="61"/>
      <c r="I76" s="61"/>
      <c r="J76" s="61"/>
      <c r="K76" s="61"/>
      <c r="L76" s="61"/>
      <c r="M76" s="61"/>
      <c r="N76" s="61"/>
      <c r="O76" s="61"/>
      <c r="P76" s="61"/>
      <c r="Q76" s="61"/>
      <c r="R76" s="61">
        <v>3</v>
      </c>
      <c r="S76" s="61" t="s">
        <v>1199</v>
      </c>
      <c r="T76" s="42" t="s">
        <v>1200</v>
      </c>
      <c r="U76" s="61" t="s">
        <v>1112</v>
      </c>
      <c r="V76" s="61" t="s">
        <v>1115</v>
      </c>
      <c r="W76" s="27"/>
      <c r="X76" s="27" t="s">
        <v>535</v>
      </c>
      <c r="Y76" s="27"/>
      <c r="Z76" s="124" t="s">
        <v>913</v>
      </c>
    </row>
    <row r="77" spans="2:26" s="29" customFormat="1" ht="102">
      <c r="B77" s="26" t="str">
        <f>+TOC_General!U29</f>
        <v>Fortalecimiento del Comité de Gestión</v>
      </c>
      <c r="C77" s="124" t="s">
        <v>654</v>
      </c>
      <c r="D77" s="27" t="s">
        <v>275</v>
      </c>
      <c r="E77" s="51" t="s">
        <v>604</v>
      </c>
      <c r="F77" s="27">
        <v>3</v>
      </c>
      <c r="G77" s="27">
        <v>5</v>
      </c>
      <c r="H77" s="61"/>
      <c r="I77" s="61"/>
      <c r="J77" s="61"/>
      <c r="K77" s="61"/>
      <c r="L77" s="61"/>
      <c r="M77" s="61"/>
      <c r="N77" s="61"/>
      <c r="O77" s="61"/>
      <c r="P77" s="61"/>
      <c r="Q77" s="61"/>
      <c r="R77" s="61">
        <v>2</v>
      </c>
      <c r="S77" s="61" t="s">
        <v>1116</v>
      </c>
      <c r="T77" s="61" t="s">
        <v>1114</v>
      </c>
      <c r="U77" s="61" t="s">
        <v>1112</v>
      </c>
      <c r="V77" s="61" t="s">
        <v>1115</v>
      </c>
      <c r="W77" s="27"/>
      <c r="X77" s="27"/>
      <c r="Y77" s="27" t="s">
        <v>535</v>
      </c>
      <c r="Z77" s="124" t="s">
        <v>1007</v>
      </c>
    </row>
    <row r="78" spans="2:26" s="29" customFormat="1" ht="76.5">
      <c r="B78" s="26" t="str">
        <f>+TOC_General!U30</f>
        <v>Fortalecimiento de la articulación territorial</v>
      </c>
      <c r="C78" s="124" t="s">
        <v>1407</v>
      </c>
      <c r="D78" s="27" t="s">
        <v>1408</v>
      </c>
      <c r="E78" s="51" t="s">
        <v>604</v>
      </c>
      <c r="F78" s="27">
        <v>5</v>
      </c>
      <c r="G78" s="27">
        <v>10</v>
      </c>
      <c r="H78" s="61"/>
      <c r="I78" s="61"/>
      <c r="J78" s="61"/>
      <c r="K78" s="61"/>
      <c r="L78" s="61"/>
      <c r="M78" s="61"/>
      <c r="N78" s="61"/>
      <c r="O78" s="61"/>
      <c r="P78" s="61"/>
      <c r="Q78" s="61"/>
      <c r="R78" s="61">
        <v>2</v>
      </c>
      <c r="S78" s="61" t="s">
        <v>1409</v>
      </c>
      <c r="T78" s="61" t="s">
        <v>1114</v>
      </c>
      <c r="U78" s="61" t="s">
        <v>1120</v>
      </c>
      <c r="V78" s="61" t="s">
        <v>1115</v>
      </c>
      <c r="W78" s="27"/>
      <c r="X78" s="27"/>
      <c r="Y78" s="27" t="s">
        <v>535</v>
      </c>
      <c r="Z78" s="124" t="s">
        <v>1410</v>
      </c>
    </row>
    <row r="79" spans="2:26" s="29" customFormat="1" ht="14.25" customHeight="1">
      <c r="B79" s="162" t="s">
        <v>206</v>
      </c>
      <c r="C79" s="163"/>
      <c r="D79" s="222" t="str">
        <f>+TOC_General!S34</f>
        <v>Tierras de Comunidades Campesinas</v>
      </c>
      <c r="E79" s="223"/>
      <c r="F79" s="223"/>
      <c r="G79" s="223"/>
      <c r="H79" s="223"/>
      <c r="I79" s="223"/>
      <c r="J79" s="223"/>
      <c r="K79" s="223"/>
      <c r="L79" s="223"/>
      <c r="M79" s="223"/>
      <c r="N79" s="223"/>
      <c r="O79" s="223"/>
      <c r="P79" s="223"/>
      <c r="Q79" s="223"/>
      <c r="R79" s="223"/>
      <c r="S79" s="223"/>
      <c r="T79" s="223"/>
      <c r="U79" s="223"/>
      <c r="V79" s="223"/>
      <c r="W79" s="223"/>
      <c r="X79" s="223"/>
      <c r="Y79" s="223"/>
      <c r="Z79" s="224"/>
    </row>
    <row r="80" spans="2:26" s="29" customFormat="1" ht="14.25" customHeight="1">
      <c r="B80" s="162" t="s">
        <v>261</v>
      </c>
      <c r="C80" s="163"/>
      <c r="D80" s="203" t="s">
        <v>518</v>
      </c>
      <c r="E80" s="203"/>
      <c r="F80" s="203"/>
      <c r="G80" s="203"/>
      <c r="H80" s="204"/>
      <c r="I80" s="204"/>
      <c r="J80" s="204"/>
      <c r="K80" s="204"/>
      <c r="L80" s="204"/>
      <c r="M80" s="204"/>
      <c r="N80" s="204"/>
      <c r="O80" s="204"/>
      <c r="P80" s="204"/>
      <c r="Q80" s="204"/>
      <c r="R80" s="204"/>
      <c r="S80" s="204"/>
      <c r="T80" s="204"/>
      <c r="U80" s="204"/>
      <c r="V80" s="204"/>
      <c r="W80" s="203"/>
      <c r="X80" s="203"/>
      <c r="Y80" s="203"/>
      <c r="Z80" s="203"/>
    </row>
    <row r="81" spans="2:26" s="29" customFormat="1" ht="14.25" customHeight="1">
      <c r="B81" s="162" t="s">
        <v>207</v>
      </c>
      <c r="C81" s="163"/>
      <c r="D81" s="203" t="s">
        <v>377</v>
      </c>
      <c r="E81" s="203"/>
      <c r="F81" s="203"/>
      <c r="G81" s="203"/>
      <c r="H81" s="204"/>
      <c r="I81" s="204"/>
      <c r="J81" s="204"/>
      <c r="K81" s="204"/>
      <c r="L81" s="204"/>
      <c r="M81" s="204"/>
      <c r="N81" s="204"/>
      <c r="O81" s="204"/>
      <c r="P81" s="204"/>
      <c r="Q81" s="204"/>
      <c r="R81" s="204"/>
      <c r="S81" s="204"/>
      <c r="T81" s="204"/>
      <c r="U81" s="204"/>
      <c r="V81" s="204"/>
      <c r="W81" s="203"/>
      <c r="X81" s="203"/>
      <c r="Y81" s="203"/>
      <c r="Z81" s="203"/>
    </row>
    <row r="82" spans="2:26" s="29" customFormat="1" ht="14.25" customHeight="1">
      <c r="B82" s="162" t="s">
        <v>208</v>
      </c>
      <c r="C82" s="163"/>
      <c r="D82" s="203" t="s">
        <v>378</v>
      </c>
      <c r="E82" s="203"/>
      <c r="F82" s="203"/>
      <c r="G82" s="203"/>
      <c r="H82" s="204"/>
      <c r="I82" s="204"/>
      <c r="J82" s="204"/>
      <c r="K82" s="204"/>
      <c r="L82" s="204"/>
      <c r="M82" s="204"/>
      <c r="N82" s="204"/>
      <c r="O82" s="204"/>
      <c r="P82" s="204"/>
      <c r="Q82" s="204"/>
      <c r="R82" s="204"/>
      <c r="S82" s="204"/>
      <c r="T82" s="204"/>
      <c r="U82" s="204"/>
      <c r="V82" s="204"/>
      <c r="W82" s="203"/>
      <c r="X82" s="203"/>
      <c r="Y82" s="203"/>
      <c r="Z82" s="203"/>
    </row>
    <row r="83" spans="2:26" s="29" customFormat="1" ht="14.25" customHeight="1">
      <c r="B83" s="162" t="s">
        <v>209</v>
      </c>
      <c r="C83" s="163"/>
      <c r="D83" s="203" t="s">
        <v>1406</v>
      </c>
      <c r="E83" s="203"/>
      <c r="F83" s="203"/>
      <c r="G83" s="203"/>
      <c r="H83" s="204"/>
      <c r="I83" s="204"/>
      <c r="J83" s="204"/>
      <c r="K83" s="204"/>
      <c r="L83" s="204"/>
      <c r="M83" s="204"/>
      <c r="N83" s="204"/>
      <c r="O83" s="204"/>
      <c r="P83" s="204"/>
      <c r="Q83" s="204"/>
      <c r="R83" s="204"/>
      <c r="S83" s="204"/>
      <c r="T83" s="204"/>
      <c r="U83" s="204"/>
      <c r="V83" s="204"/>
      <c r="W83" s="203"/>
      <c r="X83" s="203"/>
      <c r="Y83" s="203"/>
      <c r="Z83" s="203"/>
    </row>
    <row r="84" spans="2:26" s="29" customFormat="1" ht="31.5" customHeight="1">
      <c r="B84" s="162" t="s">
        <v>210</v>
      </c>
      <c r="C84" s="163"/>
      <c r="D84" s="203" t="s">
        <v>544</v>
      </c>
      <c r="E84" s="203"/>
      <c r="F84" s="203"/>
      <c r="G84" s="203"/>
      <c r="H84" s="204"/>
      <c r="I84" s="204"/>
      <c r="J84" s="204"/>
      <c r="K84" s="204"/>
      <c r="L84" s="204"/>
      <c r="M84" s="204"/>
      <c r="N84" s="204"/>
      <c r="O84" s="204"/>
      <c r="P84" s="204"/>
      <c r="Q84" s="204"/>
      <c r="R84" s="204"/>
      <c r="S84" s="204"/>
      <c r="T84" s="204"/>
      <c r="U84" s="204"/>
      <c r="V84" s="204"/>
      <c r="W84" s="203"/>
      <c r="X84" s="203"/>
      <c r="Y84" s="203"/>
      <c r="Z84" s="203"/>
    </row>
    <row r="85" spans="2:26" s="67" customFormat="1" ht="21.75" customHeight="1">
      <c r="B85" s="226" t="s">
        <v>211</v>
      </c>
      <c r="C85" s="226" t="s">
        <v>212</v>
      </c>
      <c r="D85" s="226" t="s">
        <v>213</v>
      </c>
      <c r="E85" s="226" t="s">
        <v>485</v>
      </c>
      <c r="F85" s="226" t="s">
        <v>214</v>
      </c>
      <c r="G85" s="226" t="s">
        <v>215</v>
      </c>
      <c r="H85" s="237" t="s">
        <v>719</v>
      </c>
      <c r="I85" s="237" t="s">
        <v>720</v>
      </c>
      <c r="J85" s="237" t="s">
        <v>721</v>
      </c>
      <c r="K85" s="238" t="s">
        <v>722</v>
      </c>
      <c r="L85" s="238"/>
      <c r="M85" s="239" t="s">
        <v>723</v>
      </c>
      <c r="N85" s="240"/>
      <c r="O85" s="240"/>
      <c r="P85" s="240"/>
      <c r="Q85" s="241"/>
      <c r="R85" s="253" t="s">
        <v>731</v>
      </c>
      <c r="S85" s="253" t="s">
        <v>732</v>
      </c>
      <c r="T85" s="253" t="s">
        <v>733</v>
      </c>
      <c r="U85" s="242" t="s">
        <v>734</v>
      </c>
      <c r="V85" s="242"/>
      <c r="W85" s="226" t="s">
        <v>216</v>
      </c>
      <c r="X85" s="226"/>
      <c r="Y85" s="226"/>
      <c r="Z85" s="226"/>
    </row>
    <row r="86" spans="2:26" s="67" customFormat="1" ht="81.75" customHeight="1">
      <c r="B86" s="226"/>
      <c r="C86" s="226"/>
      <c r="D86" s="226"/>
      <c r="E86" s="226"/>
      <c r="F86" s="226"/>
      <c r="G86" s="226"/>
      <c r="H86" s="243"/>
      <c r="I86" s="243"/>
      <c r="J86" s="243"/>
      <c r="K86" s="244" t="s">
        <v>724</v>
      </c>
      <c r="L86" s="244" t="s">
        <v>725</v>
      </c>
      <c r="M86" s="244" t="s">
        <v>726</v>
      </c>
      <c r="N86" s="244" t="s">
        <v>727</v>
      </c>
      <c r="O86" s="244" t="s">
        <v>728</v>
      </c>
      <c r="P86" s="244" t="s">
        <v>729</v>
      </c>
      <c r="Q86" s="244" t="s">
        <v>730</v>
      </c>
      <c r="R86" s="253"/>
      <c r="S86" s="253"/>
      <c r="T86" s="253"/>
      <c r="U86" s="245" t="s">
        <v>735</v>
      </c>
      <c r="V86" s="245" t="s">
        <v>736</v>
      </c>
      <c r="W86" s="127" t="s">
        <v>217</v>
      </c>
      <c r="X86" s="127" t="s">
        <v>218</v>
      </c>
      <c r="Y86" s="127" t="s">
        <v>219</v>
      </c>
      <c r="Z86" s="127" t="s">
        <v>220</v>
      </c>
    </row>
    <row r="87" spans="2:26" s="29" customFormat="1" ht="102">
      <c r="B87" s="26" t="str">
        <f>+TOC_General!S35</f>
        <v>Saneamiento físico legal de comunidades campesinas</v>
      </c>
      <c r="C87" s="124" t="s">
        <v>1021</v>
      </c>
      <c r="D87" s="27" t="s">
        <v>294</v>
      </c>
      <c r="E87" s="53" t="s">
        <v>608</v>
      </c>
      <c r="F87" s="27">
        <v>5</v>
      </c>
      <c r="G87" s="27">
        <v>5</v>
      </c>
      <c r="H87" s="61"/>
      <c r="I87" s="61"/>
      <c r="J87" s="61"/>
      <c r="K87" s="61"/>
      <c r="L87" s="61"/>
      <c r="M87" s="61"/>
      <c r="N87" s="61"/>
      <c r="O87" s="61"/>
      <c r="P87" s="61"/>
      <c r="Q87" s="61"/>
      <c r="R87" s="61">
        <v>3</v>
      </c>
      <c r="S87" s="28" t="s">
        <v>925</v>
      </c>
      <c r="T87" s="28" t="s">
        <v>922</v>
      </c>
      <c r="U87" s="28" t="s">
        <v>923</v>
      </c>
      <c r="V87" s="28" t="s">
        <v>924</v>
      </c>
      <c r="W87" s="27"/>
      <c r="X87" s="27" t="s">
        <v>535</v>
      </c>
      <c r="Y87" s="27"/>
      <c r="Z87" s="59" t="s">
        <v>717</v>
      </c>
    </row>
    <row r="88" spans="2:26" s="29" customFormat="1" ht="123.75" customHeight="1">
      <c r="B88" s="26" t="str">
        <f>+TOC_General!S36</f>
        <v>Promoción del manejo agropecuario y forestal</v>
      </c>
      <c r="C88" s="124" t="s">
        <v>1037</v>
      </c>
      <c r="D88" s="27" t="s">
        <v>244</v>
      </c>
      <c r="E88" s="53" t="s">
        <v>607</v>
      </c>
      <c r="F88" s="27">
        <v>7</v>
      </c>
      <c r="G88" s="27">
        <v>14</v>
      </c>
      <c r="H88" s="61"/>
      <c r="I88" s="61"/>
      <c r="J88" s="61"/>
      <c r="K88" s="61"/>
      <c r="L88" s="61"/>
      <c r="M88" s="61"/>
      <c r="N88" s="61"/>
      <c r="O88" s="61"/>
      <c r="P88" s="61"/>
      <c r="Q88" s="61"/>
      <c r="R88" s="61">
        <v>3</v>
      </c>
      <c r="S88" s="28" t="s">
        <v>926</v>
      </c>
      <c r="T88" s="28" t="s">
        <v>927</v>
      </c>
      <c r="U88" s="28" t="s">
        <v>928</v>
      </c>
      <c r="V88" s="28" t="s">
        <v>929</v>
      </c>
      <c r="W88" s="27"/>
      <c r="X88" s="27" t="s">
        <v>535</v>
      </c>
      <c r="Y88" s="27"/>
      <c r="Z88" s="124" t="s">
        <v>897</v>
      </c>
    </row>
    <row r="89" spans="2:26" s="25" customFormat="1" ht="14.25" customHeight="1">
      <c r="B89" s="164" t="s">
        <v>206</v>
      </c>
      <c r="C89" s="172"/>
      <c r="D89" s="169" t="str">
        <f>+TOC_General!U31</f>
        <v>Tierras de Comunidades Nativas</v>
      </c>
      <c r="E89" s="170"/>
      <c r="F89" s="170"/>
      <c r="G89" s="170"/>
      <c r="H89" s="170"/>
      <c r="I89" s="170"/>
      <c r="J89" s="170"/>
      <c r="K89" s="170"/>
      <c r="L89" s="170"/>
      <c r="M89" s="170"/>
      <c r="N89" s="170"/>
      <c r="O89" s="170"/>
      <c r="P89" s="170"/>
      <c r="Q89" s="170"/>
      <c r="R89" s="170"/>
      <c r="S89" s="170"/>
      <c r="T89" s="170"/>
      <c r="U89" s="170"/>
      <c r="V89" s="170"/>
      <c r="W89" s="170"/>
      <c r="X89" s="170"/>
      <c r="Y89" s="170"/>
      <c r="Z89" s="171"/>
    </row>
    <row r="90" spans="2:26" s="29" customFormat="1" ht="93" customHeight="1">
      <c r="B90" s="162" t="s">
        <v>261</v>
      </c>
      <c r="C90" s="163"/>
      <c r="D90" s="203" t="s">
        <v>1521</v>
      </c>
      <c r="E90" s="203"/>
      <c r="F90" s="203"/>
      <c r="G90" s="203"/>
      <c r="H90" s="204"/>
      <c r="I90" s="204"/>
      <c r="J90" s="204"/>
      <c r="K90" s="204"/>
      <c r="L90" s="204"/>
      <c r="M90" s="204"/>
      <c r="N90" s="204"/>
      <c r="O90" s="204"/>
      <c r="P90" s="204"/>
      <c r="Q90" s="204"/>
      <c r="R90" s="204"/>
      <c r="S90" s="204"/>
      <c r="T90" s="204"/>
      <c r="U90" s="204"/>
      <c r="V90" s="204"/>
      <c r="W90" s="203"/>
      <c r="X90" s="203"/>
      <c r="Y90" s="203"/>
      <c r="Z90" s="203"/>
    </row>
    <row r="91" spans="2:26" s="29" customFormat="1" ht="14.25" customHeight="1">
      <c r="B91" s="162" t="s">
        <v>207</v>
      </c>
      <c r="C91" s="163"/>
      <c r="D91" s="203" t="s">
        <v>366</v>
      </c>
      <c r="E91" s="203"/>
      <c r="F91" s="203"/>
      <c r="G91" s="203"/>
      <c r="H91" s="204"/>
      <c r="I91" s="204"/>
      <c r="J91" s="204"/>
      <c r="K91" s="204"/>
      <c r="L91" s="204"/>
      <c r="M91" s="204"/>
      <c r="N91" s="204"/>
      <c r="O91" s="204"/>
      <c r="P91" s="204"/>
      <c r="Q91" s="204"/>
      <c r="R91" s="204"/>
      <c r="S91" s="204"/>
      <c r="T91" s="204"/>
      <c r="U91" s="204"/>
      <c r="V91" s="204"/>
      <c r="W91" s="203"/>
      <c r="X91" s="203"/>
      <c r="Y91" s="203"/>
      <c r="Z91" s="203"/>
    </row>
    <row r="92" spans="2:26" s="29" customFormat="1" ht="14.25" customHeight="1">
      <c r="B92" s="162" t="s">
        <v>208</v>
      </c>
      <c r="C92" s="163"/>
      <c r="D92" s="203" t="s">
        <v>367</v>
      </c>
      <c r="E92" s="203"/>
      <c r="F92" s="203"/>
      <c r="G92" s="203"/>
      <c r="H92" s="204"/>
      <c r="I92" s="204"/>
      <c r="J92" s="204"/>
      <c r="K92" s="204"/>
      <c r="L92" s="204"/>
      <c r="M92" s="204"/>
      <c r="N92" s="204"/>
      <c r="O92" s="204"/>
      <c r="P92" s="204"/>
      <c r="Q92" s="204"/>
      <c r="R92" s="204"/>
      <c r="S92" s="204"/>
      <c r="T92" s="204"/>
      <c r="U92" s="204"/>
      <c r="V92" s="204"/>
      <c r="W92" s="203"/>
      <c r="X92" s="203"/>
      <c r="Y92" s="203"/>
      <c r="Z92" s="203"/>
    </row>
    <row r="93" spans="2:26" s="29" customFormat="1" ht="14.25" customHeight="1">
      <c r="B93" s="162" t="s">
        <v>209</v>
      </c>
      <c r="C93" s="163"/>
      <c r="D93" s="203" t="s">
        <v>1406</v>
      </c>
      <c r="E93" s="203"/>
      <c r="F93" s="203"/>
      <c r="G93" s="203"/>
      <c r="H93" s="204"/>
      <c r="I93" s="204"/>
      <c r="J93" s="204"/>
      <c r="K93" s="204"/>
      <c r="L93" s="204"/>
      <c r="M93" s="204"/>
      <c r="N93" s="204"/>
      <c r="O93" s="204"/>
      <c r="P93" s="204"/>
      <c r="Q93" s="204"/>
      <c r="R93" s="204"/>
      <c r="S93" s="204"/>
      <c r="T93" s="204"/>
      <c r="U93" s="204"/>
      <c r="V93" s="204"/>
      <c r="W93" s="203"/>
      <c r="X93" s="203"/>
      <c r="Y93" s="203"/>
      <c r="Z93" s="203"/>
    </row>
    <row r="94" spans="2:26" s="29" customFormat="1" ht="33" customHeight="1">
      <c r="B94" s="157" t="s">
        <v>210</v>
      </c>
      <c r="C94" s="158"/>
      <c r="D94" s="213" t="s">
        <v>543</v>
      </c>
      <c r="E94" s="213"/>
      <c r="F94" s="213"/>
      <c r="G94" s="213"/>
      <c r="H94" s="213"/>
      <c r="I94" s="213"/>
      <c r="J94" s="213"/>
      <c r="K94" s="213"/>
      <c r="L94" s="213"/>
      <c r="M94" s="213"/>
      <c r="N94" s="213"/>
      <c r="O94" s="213"/>
      <c r="P94" s="213"/>
      <c r="Q94" s="213"/>
      <c r="R94" s="213"/>
      <c r="S94" s="213"/>
      <c r="T94" s="213"/>
      <c r="U94" s="213"/>
      <c r="V94" s="213"/>
      <c r="W94" s="213"/>
      <c r="X94" s="213"/>
      <c r="Y94" s="213"/>
      <c r="Z94" s="213"/>
    </row>
    <row r="95" spans="2:26" s="67" customFormat="1" ht="20.25" customHeight="1">
      <c r="B95" s="155" t="s">
        <v>211</v>
      </c>
      <c r="C95" s="155" t="s">
        <v>212</v>
      </c>
      <c r="D95" s="155" t="s">
        <v>213</v>
      </c>
      <c r="E95" s="155" t="s">
        <v>485</v>
      </c>
      <c r="F95" s="155" t="s">
        <v>214</v>
      </c>
      <c r="G95" s="155" t="s">
        <v>215</v>
      </c>
      <c r="H95" s="231" t="s">
        <v>719</v>
      </c>
      <c r="I95" s="231" t="s">
        <v>720</v>
      </c>
      <c r="J95" s="231" t="s">
        <v>721</v>
      </c>
      <c r="K95" s="231" t="s">
        <v>722</v>
      </c>
      <c r="L95" s="231"/>
      <c r="M95" s="231" t="s">
        <v>723</v>
      </c>
      <c r="N95" s="231"/>
      <c r="O95" s="231"/>
      <c r="P95" s="231"/>
      <c r="Q95" s="231"/>
      <c r="R95" s="232" t="s">
        <v>731</v>
      </c>
      <c r="S95" s="232" t="s">
        <v>732</v>
      </c>
      <c r="T95" s="232" t="s">
        <v>733</v>
      </c>
      <c r="U95" s="232" t="s">
        <v>734</v>
      </c>
      <c r="V95" s="232"/>
      <c r="W95" s="155" t="s">
        <v>216</v>
      </c>
      <c r="X95" s="155"/>
      <c r="Y95" s="155"/>
      <c r="Z95" s="155"/>
    </row>
    <row r="96" spans="2:26" s="67" customFormat="1" ht="83.25" customHeight="1">
      <c r="B96" s="155"/>
      <c r="C96" s="155"/>
      <c r="D96" s="155"/>
      <c r="E96" s="155"/>
      <c r="F96" s="155"/>
      <c r="G96" s="155"/>
      <c r="H96" s="231"/>
      <c r="I96" s="231"/>
      <c r="J96" s="231"/>
      <c r="K96" s="130" t="s">
        <v>724</v>
      </c>
      <c r="L96" s="130" t="s">
        <v>725</v>
      </c>
      <c r="M96" s="130" t="s">
        <v>726</v>
      </c>
      <c r="N96" s="130" t="s">
        <v>727</v>
      </c>
      <c r="O96" s="130" t="s">
        <v>728</v>
      </c>
      <c r="P96" s="130" t="s">
        <v>729</v>
      </c>
      <c r="Q96" s="130" t="s">
        <v>730</v>
      </c>
      <c r="R96" s="232"/>
      <c r="S96" s="232"/>
      <c r="T96" s="232"/>
      <c r="U96" s="129" t="s">
        <v>735</v>
      </c>
      <c r="V96" s="129" t="s">
        <v>736</v>
      </c>
      <c r="W96" s="120" t="s">
        <v>217</v>
      </c>
      <c r="X96" s="120" t="s">
        <v>218</v>
      </c>
      <c r="Y96" s="120" t="s">
        <v>219</v>
      </c>
      <c r="Z96" s="120" t="s">
        <v>220</v>
      </c>
    </row>
    <row r="97" spans="2:26" s="29" customFormat="1" ht="102">
      <c r="B97" s="26" t="str">
        <f>+TOC_General!Q31</f>
        <v>Saneamiento físico legal de comunidades nativas</v>
      </c>
      <c r="C97" s="124" t="s">
        <v>1035</v>
      </c>
      <c r="D97" s="27" t="s">
        <v>243</v>
      </c>
      <c r="E97" s="53" t="s">
        <v>608</v>
      </c>
      <c r="F97" s="28">
        <f>43+15</f>
        <v>58</v>
      </c>
      <c r="G97" s="28">
        <v>15</v>
      </c>
      <c r="H97" s="60"/>
      <c r="I97" s="60"/>
      <c r="J97" s="60"/>
      <c r="K97" s="60"/>
      <c r="L97" s="60"/>
      <c r="M97" s="60"/>
      <c r="N97" s="60"/>
      <c r="O97" s="60"/>
      <c r="P97" s="60"/>
      <c r="Q97" s="60"/>
      <c r="R97" s="60">
        <v>3</v>
      </c>
      <c r="S97" s="28" t="s">
        <v>925</v>
      </c>
      <c r="T97" s="28" t="s">
        <v>922</v>
      </c>
      <c r="U97" s="28" t="s">
        <v>923</v>
      </c>
      <c r="V97" s="28" t="s">
        <v>924</v>
      </c>
      <c r="W97" s="27"/>
      <c r="X97" s="27" t="s">
        <v>535</v>
      </c>
      <c r="Y97" s="27"/>
      <c r="Z97" s="28" t="s">
        <v>717</v>
      </c>
    </row>
    <row r="98" spans="2:26" s="29" customFormat="1" ht="124.5" customHeight="1">
      <c r="B98" s="26" t="str">
        <f>+TOC_General!Q32</f>
        <v>Promoción para el manejo agropecuario y forestal</v>
      </c>
      <c r="C98" s="124" t="s">
        <v>1036</v>
      </c>
      <c r="D98" s="27" t="s">
        <v>263</v>
      </c>
      <c r="E98" s="53" t="s">
        <v>607</v>
      </c>
      <c r="F98" s="27">
        <v>30</v>
      </c>
      <c r="G98" s="27">
        <f>31+15</f>
        <v>46</v>
      </c>
      <c r="H98" s="61"/>
      <c r="I98" s="61"/>
      <c r="J98" s="61"/>
      <c r="K98" s="61"/>
      <c r="L98" s="61"/>
      <c r="M98" s="61"/>
      <c r="N98" s="61"/>
      <c r="O98" s="61"/>
      <c r="P98" s="61"/>
      <c r="Q98" s="61"/>
      <c r="R98" s="61">
        <v>3</v>
      </c>
      <c r="S98" s="28" t="s">
        <v>926</v>
      </c>
      <c r="T98" s="28" t="s">
        <v>927</v>
      </c>
      <c r="U98" s="28" t="s">
        <v>928</v>
      </c>
      <c r="V98" s="28" t="s">
        <v>929</v>
      </c>
      <c r="W98" s="27"/>
      <c r="X98" s="27" t="s">
        <v>535</v>
      </c>
      <c r="Y98" s="27"/>
      <c r="Z98" s="59" t="s">
        <v>897</v>
      </c>
    </row>
    <row r="99" spans="2:26" s="29" customFormat="1" ht="102">
      <c r="B99" s="26" t="str">
        <f>+TOC_General!Q33</f>
        <v>Fortalecimiento de capacidades organizacionales</v>
      </c>
      <c r="C99" s="124" t="s">
        <v>1542</v>
      </c>
      <c r="D99" s="27" t="s">
        <v>246</v>
      </c>
      <c r="E99" s="50" t="s">
        <v>604</v>
      </c>
      <c r="F99" s="27">
        <v>32</v>
      </c>
      <c r="G99" s="27">
        <f>31+15</f>
        <v>46</v>
      </c>
      <c r="H99" s="61"/>
      <c r="I99" s="61"/>
      <c r="J99" s="61"/>
      <c r="K99" s="61"/>
      <c r="L99" s="61"/>
      <c r="M99" s="61"/>
      <c r="N99" s="61"/>
      <c r="O99" s="61"/>
      <c r="P99" s="61"/>
      <c r="Q99" s="61"/>
      <c r="R99" s="61">
        <v>2</v>
      </c>
      <c r="S99" s="28" t="s">
        <v>930</v>
      </c>
      <c r="T99" s="28" t="s">
        <v>931</v>
      </c>
      <c r="U99" s="28" t="s">
        <v>932</v>
      </c>
      <c r="V99" s="61" t="s">
        <v>950</v>
      </c>
      <c r="W99" s="27"/>
      <c r="X99" s="27" t="s">
        <v>535</v>
      </c>
      <c r="Y99" s="27"/>
      <c r="Z99" s="59" t="s">
        <v>887</v>
      </c>
    </row>
    <row r="100" spans="2:26" s="29" customFormat="1" ht="76.5">
      <c r="B100" s="26" t="str">
        <f>+TOC_General!Q34</f>
        <v>Incentivos Financieros (TDC, otros)</v>
      </c>
      <c r="C100" s="124" t="s">
        <v>1034</v>
      </c>
      <c r="D100" s="27" t="s">
        <v>250</v>
      </c>
      <c r="E100" s="54" t="s">
        <v>603</v>
      </c>
      <c r="F100" s="27">
        <v>10</v>
      </c>
      <c r="G100" s="27">
        <v>15</v>
      </c>
      <c r="H100" s="61"/>
      <c r="I100" s="61"/>
      <c r="J100" s="61"/>
      <c r="K100" s="61"/>
      <c r="L100" s="61"/>
      <c r="M100" s="61"/>
      <c r="N100" s="61"/>
      <c r="O100" s="61"/>
      <c r="P100" s="61"/>
      <c r="Q100" s="61"/>
      <c r="R100" s="61">
        <v>1</v>
      </c>
      <c r="S100" s="28" t="s">
        <v>933</v>
      </c>
      <c r="T100" s="28" t="s">
        <v>934</v>
      </c>
      <c r="U100" s="28" t="s">
        <v>935</v>
      </c>
      <c r="V100" s="28" t="s">
        <v>936</v>
      </c>
      <c r="W100" s="27"/>
      <c r="X100" s="27" t="s">
        <v>535</v>
      </c>
      <c r="Y100" s="27"/>
      <c r="Z100" s="59" t="s">
        <v>888</v>
      </c>
    </row>
    <row r="101" spans="2:26" s="37" customFormat="1" ht="89.25">
      <c r="B101" s="26" t="str">
        <f>+TOC_General!Q35</f>
        <v>Infraestructura comunitaria</v>
      </c>
      <c r="C101" s="122" t="s">
        <v>1541</v>
      </c>
      <c r="D101" s="33" t="s">
        <v>249</v>
      </c>
      <c r="E101" s="50" t="s">
        <v>605</v>
      </c>
      <c r="F101" s="33">
        <v>32</v>
      </c>
      <c r="G101" s="33">
        <f>31+15</f>
        <v>46</v>
      </c>
      <c r="H101" s="62"/>
      <c r="I101" s="62"/>
      <c r="J101" s="62"/>
      <c r="K101" s="62"/>
      <c r="L101" s="62"/>
      <c r="M101" s="62"/>
      <c r="N101" s="62"/>
      <c r="O101" s="62"/>
      <c r="P101" s="62"/>
      <c r="Q101" s="62"/>
      <c r="R101" s="62">
        <v>2</v>
      </c>
      <c r="S101" s="28" t="s">
        <v>937</v>
      </c>
      <c r="T101" s="28" t="s">
        <v>938</v>
      </c>
      <c r="U101" s="28" t="s">
        <v>939</v>
      </c>
      <c r="V101" s="28" t="s">
        <v>936</v>
      </c>
      <c r="W101" s="33"/>
      <c r="X101" s="33" t="s">
        <v>535</v>
      </c>
      <c r="Y101" s="33"/>
      <c r="Z101" s="59" t="s">
        <v>709</v>
      </c>
    </row>
    <row r="102" spans="2:26" s="69" customFormat="1" ht="63.75">
      <c r="B102" s="26" t="str">
        <f>+TOC_General!Q36</f>
        <v>Implementación de programas de educación y salud intercultural de calidad</v>
      </c>
      <c r="C102" s="122" t="s">
        <v>457</v>
      </c>
      <c r="D102" s="33" t="s">
        <v>467</v>
      </c>
      <c r="E102" s="53" t="s">
        <v>609</v>
      </c>
      <c r="F102" s="33">
        <v>10</v>
      </c>
      <c r="G102" s="33">
        <v>20</v>
      </c>
      <c r="H102" s="62"/>
      <c r="I102" s="62"/>
      <c r="J102" s="62"/>
      <c r="K102" s="62"/>
      <c r="L102" s="62"/>
      <c r="M102" s="62"/>
      <c r="N102" s="62"/>
      <c r="O102" s="62"/>
      <c r="P102" s="62"/>
      <c r="Q102" s="62"/>
      <c r="R102" s="62">
        <v>3</v>
      </c>
      <c r="S102" s="28" t="s">
        <v>940</v>
      </c>
      <c r="T102" s="28" t="s">
        <v>941</v>
      </c>
      <c r="U102" s="28" t="s">
        <v>942</v>
      </c>
      <c r="V102" s="28" t="s">
        <v>943</v>
      </c>
      <c r="W102" s="33"/>
      <c r="X102" s="33" t="s">
        <v>535</v>
      </c>
      <c r="Y102" s="33"/>
      <c r="Z102" s="59" t="s">
        <v>889</v>
      </c>
    </row>
    <row r="103" spans="2:26" s="25" customFormat="1" ht="21.75" customHeight="1">
      <c r="B103" s="164" t="s">
        <v>206</v>
      </c>
      <c r="C103" s="172"/>
      <c r="D103" s="169" t="str">
        <f>+TOC_General!S37</f>
        <v>Concesiones de Conservación</v>
      </c>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1"/>
    </row>
    <row r="104" spans="2:26" s="29" customFormat="1" ht="14.25" customHeight="1">
      <c r="B104" s="162" t="s">
        <v>261</v>
      </c>
      <c r="C104" s="163"/>
      <c r="D104" s="203" t="s">
        <v>530</v>
      </c>
      <c r="E104" s="203"/>
      <c r="F104" s="203"/>
      <c r="G104" s="203"/>
      <c r="H104" s="204"/>
      <c r="I104" s="204"/>
      <c r="J104" s="204"/>
      <c r="K104" s="204"/>
      <c r="L104" s="204"/>
      <c r="M104" s="204"/>
      <c r="N104" s="204"/>
      <c r="O104" s="204"/>
      <c r="P104" s="204"/>
      <c r="Q104" s="204"/>
      <c r="R104" s="204"/>
      <c r="S104" s="204"/>
      <c r="T104" s="204"/>
      <c r="U104" s="204"/>
      <c r="V104" s="204"/>
      <c r="W104" s="203"/>
      <c r="X104" s="203"/>
      <c r="Y104" s="203"/>
      <c r="Z104" s="203"/>
    </row>
    <row r="105" spans="2:26" s="29" customFormat="1" ht="12.75" customHeight="1">
      <c r="B105" s="162" t="s">
        <v>207</v>
      </c>
      <c r="C105" s="163"/>
      <c r="D105" s="203" t="s">
        <v>375</v>
      </c>
      <c r="E105" s="203"/>
      <c r="F105" s="203"/>
      <c r="G105" s="203"/>
      <c r="H105" s="204"/>
      <c r="I105" s="204"/>
      <c r="J105" s="204"/>
      <c r="K105" s="204"/>
      <c r="L105" s="204"/>
      <c r="M105" s="204"/>
      <c r="N105" s="204"/>
      <c r="O105" s="204"/>
      <c r="P105" s="204"/>
      <c r="Q105" s="204"/>
      <c r="R105" s="204"/>
      <c r="S105" s="204"/>
      <c r="T105" s="204"/>
      <c r="U105" s="204"/>
      <c r="V105" s="204"/>
      <c r="W105" s="203"/>
      <c r="X105" s="203"/>
      <c r="Y105" s="203"/>
      <c r="Z105" s="203"/>
    </row>
    <row r="106" spans="2:26" s="29" customFormat="1" ht="12.75" customHeight="1">
      <c r="B106" s="162" t="s">
        <v>208</v>
      </c>
      <c r="C106" s="163"/>
      <c r="D106" s="203" t="s">
        <v>376</v>
      </c>
      <c r="E106" s="203"/>
      <c r="F106" s="203"/>
      <c r="G106" s="203"/>
      <c r="H106" s="204"/>
      <c r="I106" s="204"/>
      <c r="J106" s="204"/>
      <c r="K106" s="204"/>
      <c r="L106" s="204"/>
      <c r="M106" s="204"/>
      <c r="N106" s="204"/>
      <c r="O106" s="204"/>
      <c r="P106" s="204"/>
      <c r="Q106" s="204"/>
      <c r="R106" s="204"/>
      <c r="S106" s="204"/>
      <c r="T106" s="204"/>
      <c r="U106" s="204"/>
      <c r="V106" s="204"/>
      <c r="W106" s="203"/>
      <c r="X106" s="203"/>
      <c r="Y106" s="203"/>
      <c r="Z106" s="203"/>
    </row>
    <row r="107" spans="2:26" s="29" customFormat="1" ht="12.75" customHeight="1">
      <c r="B107" s="162" t="s">
        <v>209</v>
      </c>
      <c r="C107" s="163"/>
      <c r="D107" s="203" t="s">
        <v>1406</v>
      </c>
      <c r="E107" s="203"/>
      <c r="F107" s="203"/>
      <c r="G107" s="203"/>
      <c r="H107" s="204"/>
      <c r="I107" s="204"/>
      <c r="J107" s="204"/>
      <c r="K107" s="204"/>
      <c r="L107" s="204"/>
      <c r="M107" s="204"/>
      <c r="N107" s="204"/>
      <c r="O107" s="204"/>
      <c r="P107" s="204"/>
      <c r="Q107" s="204"/>
      <c r="R107" s="204"/>
      <c r="S107" s="204"/>
      <c r="T107" s="204"/>
      <c r="U107" s="204"/>
      <c r="V107" s="204"/>
      <c r="W107" s="203"/>
      <c r="X107" s="203"/>
      <c r="Y107" s="203"/>
      <c r="Z107" s="203"/>
    </row>
    <row r="108" spans="2:26" s="29" customFormat="1" ht="44.25" customHeight="1">
      <c r="B108" s="157" t="s">
        <v>210</v>
      </c>
      <c r="C108" s="158"/>
      <c r="D108" s="213" t="s">
        <v>543</v>
      </c>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row>
    <row r="109" spans="2:26" s="67" customFormat="1" ht="23.25" customHeight="1">
      <c r="B109" s="155" t="s">
        <v>211</v>
      </c>
      <c r="C109" s="155" t="s">
        <v>212</v>
      </c>
      <c r="D109" s="155" t="s">
        <v>213</v>
      </c>
      <c r="E109" s="155" t="s">
        <v>485</v>
      </c>
      <c r="F109" s="155" t="s">
        <v>214</v>
      </c>
      <c r="G109" s="155" t="s">
        <v>215</v>
      </c>
      <c r="H109" s="231" t="s">
        <v>719</v>
      </c>
      <c r="I109" s="231" t="s">
        <v>720</v>
      </c>
      <c r="J109" s="231" t="s">
        <v>721</v>
      </c>
      <c r="K109" s="231" t="s">
        <v>722</v>
      </c>
      <c r="L109" s="231"/>
      <c r="M109" s="231" t="s">
        <v>723</v>
      </c>
      <c r="N109" s="231"/>
      <c r="O109" s="231"/>
      <c r="P109" s="231"/>
      <c r="Q109" s="231"/>
      <c r="R109" s="232" t="s">
        <v>731</v>
      </c>
      <c r="S109" s="232" t="s">
        <v>732</v>
      </c>
      <c r="T109" s="232" t="s">
        <v>733</v>
      </c>
      <c r="U109" s="232" t="s">
        <v>734</v>
      </c>
      <c r="V109" s="232"/>
      <c r="W109" s="155" t="s">
        <v>216</v>
      </c>
      <c r="X109" s="155"/>
      <c r="Y109" s="155"/>
      <c r="Z109" s="155"/>
    </row>
    <row r="110" spans="2:26" s="67" customFormat="1" ht="87" customHeight="1">
      <c r="B110" s="155"/>
      <c r="C110" s="155"/>
      <c r="D110" s="155"/>
      <c r="E110" s="155"/>
      <c r="F110" s="155"/>
      <c r="G110" s="155"/>
      <c r="H110" s="231"/>
      <c r="I110" s="231"/>
      <c r="J110" s="231"/>
      <c r="K110" s="130" t="s">
        <v>724</v>
      </c>
      <c r="L110" s="130" t="s">
        <v>725</v>
      </c>
      <c r="M110" s="130" t="s">
        <v>726</v>
      </c>
      <c r="N110" s="130" t="s">
        <v>727</v>
      </c>
      <c r="O110" s="130" t="s">
        <v>728</v>
      </c>
      <c r="P110" s="130" t="s">
        <v>729</v>
      </c>
      <c r="Q110" s="130" t="s">
        <v>730</v>
      </c>
      <c r="R110" s="232"/>
      <c r="S110" s="232"/>
      <c r="T110" s="232"/>
      <c r="U110" s="129" t="s">
        <v>735</v>
      </c>
      <c r="V110" s="129" t="s">
        <v>736</v>
      </c>
      <c r="W110" s="120" t="s">
        <v>217</v>
      </c>
      <c r="X110" s="120" t="s">
        <v>218</v>
      </c>
      <c r="Y110" s="120" t="s">
        <v>219</v>
      </c>
      <c r="Z110" s="120" t="s">
        <v>220</v>
      </c>
    </row>
    <row r="111" spans="2:26" s="29" customFormat="1" ht="102">
      <c r="B111" s="26" t="str">
        <f>+TOC_General!S38</f>
        <v>Reconocimiento, asociatividad y fortalecimiento de custodios forestales para el control y vigilancia</v>
      </c>
      <c r="C111" s="124" t="s">
        <v>1033</v>
      </c>
      <c r="D111" s="27" t="s">
        <v>258</v>
      </c>
      <c r="E111" s="53" t="s">
        <v>602</v>
      </c>
      <c r="F111" s="27">
        <v>3</v>
      </c>
      <c r="G111" s="27">
        <v>6</v>
      </c>
      <c r="H111" s="61"/>
      <c r="I111" s="61"/>
      <c r="J111" s="61"/>
      <c r="K111" s="61"/>
      <c r="L111" s="61"/>
      <c r="M111" s="61"/>
      <c r="N111" s="61"/>
      <c r="O111" s="61"/>
      <c r="P111" s="61"/>
      <c r="Q111" s="61"/>
      <c r="R111" s="61">
        <v>3</v>
      </c>
      <c r="S111" s="61" t="s">
        <v>1158</v>
      </c>
      <c r="T111" s="61" t="s">
        <v>1159</v>
      </c>
      <c r="U111" s="61" t="s">
        <v>1157</v>
      </c>
      <c r="V111" s="61" t="s">
        <v>1161</v>
      </c>
      <c r="W111" s="27"/>
      <c r="X111" s="27"/>
      <c r="Y111" s="27" t="s">
        <v>535</v>
      </c>
      <c r="Z111" s="124" t="s">
        <v>715</v>
      </c>
    </row>
    <row r="112" spans="2:26" s="69" customFormat="1" ht="63.75">
      <c r="B112" s="26" t="str">
        <f>+TOC_General!S39</f>
        <v>Incentivos financieros para promoción de conservación</v>
      </c>
      <c r="C112" s="122" t="s">
        <v>381</v>
      </c>
      <c r="D112" s="33" t="s">
        <v>323</v>
      </c>
      <c r="E112" s="50" t="s">
        <v>603</v>
      </c>
      <c r="F112" s="33">
        <v>1</v>
      </c>
      <c r="G112" s="33">
        <v>1</v>
      </c>
      <c r="H112" s="62"/>
      <c r="I112" s="62"/>
      <c r="J112" s="62"/>
      <c r="K112" s="62"/>
      <c r="L112" s="62"/>
      <c r="M112" s="62"/>
      <c r="N112" s="62"/>
      <c r="O112" s="62"/>
      <c r="P112" s="62"/>
      <c r="Q112" s="62"/>
      <c r="R112" s="62">
        <v>2</v>
      </c>
      <c r="S112" s="62" t="s">
        <v>1160</v>
      </c>
      <c r="T112" s="62" t="s">
        <v>943</v>
      </c>
      <c r="U112" s="62" t="s">
        <v>1162</v>
      </c>
      <c r="V112" s="62" t="s">
        <v>943</v>
      </c>
      <c r="W112" s="33"/>
      <c r="X112" s="33"/>
      <c r="Y112" s="33" t="s">
        <v>535</v>
      </c>
      <c r="Z112" s="33"/>
    </row>
    <row r="113" spans="2:26" s="25" customFormat="1" ht="20.25" customHeight="1">
      <c r="B113" s="164" t="s">
        <v>206</v>
      </c>
      <c r="C113" s="172"/>
      <c r="D113" s="169" t="str">
        <f>+TOC_General!U38</f>
        <v>Concesiones Forestales Maderables</v>
      </c>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1"/>
    </row>
    <row r="114" spans="2:26" s="29" customFormat="1" ht="14.25" customHeight="1">
      <c r="B114" s="162" t="s">
        <v>261</v>
      </c>
      <c r="C114" s="163"/>
      <c r="D114" s="203" t="s">
        <v>531</v>
      </c>
      <c r="E114" s="203"/>
      <c r="F114" s="203"/>
      <c r="G114" s="203"/>
      <c r="H114" s="204"/>
      <c r="I114" s="204"/>
      <c r="J114" s="204"/>
      <c r="K114" s="204"/>
      <c r="L114" s="204"/>
      <c r="M114" s="204"/>
      <c r="N114" s="204"/>
      <c r="O114" s="204"/>
      <c r="P114" s="204"/>
      <c r="Q114" s="204"/>
      <c r="R114" s="204"/>
      <c r="S114" s="204"/>
      <c r="T114" s="204"/>
      <c r="U114" s="204"/>
      <c r="V114" s="204"/>
      <c r="W114" s="203"/>
      <c r="X114" s="203"/>
      <c r="Y114" s="203"/>
      <c r="Z114" s="203"/>
    </row>
    <row r="115" spans="2:26" s="29" customFormat="1" ht="12.75" customHeight="1">
      <c r="B115" s="162" t="s">
        <v>207</v>
      </c>
      <c r="C115" s="163"/>
      <c r="D115" s="203" t="s">
        <v>375</v>
      </c>
      <c r="E115" s="203"/>
      <c r="F115" s="203"/>
      <c r="G115" s="203"/>
      <c r="H115" s="204"/>
      <c r="I115" s="204"/>
      <c r="J115" s="204"/>
      <c r="K115" s="204"/>
      <c r="L115" s="204"/>
      <c r="M115" s="204"/>
      <c r="N115" s="204"/>
      <c r="O115" s="204"/>
      <c r="P115" s="204"/>
      <c r="Q115" s="204"/>
      <c r="R115" s="204"/>
      <c r="S115" s="204"/>
      <c r="T115" s="204"/>
      <c r="U115" s="204"/>
      <c r="V115" s="204"/>
      <c r="W115" s="203"/>
      <c r="X115" s="203"/>
      <c r="Y115" s="203"/>
      <c r="Z115" s="203"/>
    </row>
    <row r="116" spans="2:26" s="29" customFormat="1" ht="12.75" customHeight="1">
      <c r="B116" s="162" t="s">
        <v>208</v>
      </c>
      <c r="C116" s="163"/>
      <c r="D116" s="203" t="s">
        <v>376</v>
      </c>
      <c r="E116" s="203"/>
      <c r="F116" s="203"/>
      <c r="G116" s="203"/>
      <c r="H116" s="204"/>
      <c r="I116" s="204"/>
      <c r="J116" s="204"/>
      <c r="K116" s="204"/>
      <c r="L116" s="204"/>
      <c r="M116" s="204"/>
      <c r="N116" s="204"/>
      <c r="O116" s="204"/>
      <c r="P116" s="204"/>
      <c r="Q116" s="204"/>
      <c r="R116" s="204"/>
      <c r="S116" s="204"/>
      <c r="T116" s="204"/>
      <c r="U116" s="204"/>
      <c r="V116" s="204"/>
      <c r="W116" s="203"/>
      <c r="X116" s="203"/>
      <c r="Y116" s="203"/>
      <c r="Z116" s="203"/>
    </row>
    <row r="117" spans="2:26" s="29" customFormat="1" ht="12.75" customHeight="1">
      <c r="B117" s="162" t="s">
        <v>209</v>
      </c>
      <c r="C117" s="163"/>
      <c r="D117" s="203" t="s">
        <v>1406</v>
      </c>
      <c r="E117" s="203"/>
      <c r="F117" s="203"/>
      <c r="G117" s="203"/>
      <c r="H117" s="204"/>
      <c r="I117" s="204"/>
      <c r="J117" s="204"/>
      <c r="K117" s="204"/>
      <c r="L117" s="204"/>
      <c r="M117" s="204"/>
      <c r="N117" s="204"/>
      <c r="O117" s="204"/>
      <c r="P117" s="204"/>
      <c r="Q117" s="204"/>
      <c r="R117" s="204"/>
      <c r="S117" s="204"/>
      <c r="T117" s="204"/>
      <c r="U117" s="204"/>
      <c r="V117" s="204"/>
      <c r="W117" s="203"/>
      <c r="X117" s="203"/>
      <c r="Y117" s="203"/>
      <c r="Z117" s="203"/>
    </row>
    <row r="118" spans="2:26" s="29" customFormat="1" ht="36" customHeight="1">
      <c r="B118" s="157" t="s">
        <v>210</v>
      </c>
      <c r="C118" s="158"/>
      <c r="D118" s="213" t="s">
        <v>546</v>
      </c>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row>
    <row r="119" spans="2:26" s="67" customFormat="1" ht="21" customHeight="1">
      <c r="B119" s="155" t="s">
        <v>211</v>
      </c>
      <c r="C119" s="155" t="s">
        <v>212</v>
      </c>
      <c r="D119" s="155" t="s">
        <v>213</v>
      </c>
      <c r="E119" s="155" t="s">
        <v>485</v>
      </c>
      <c r="F119" s="155" t="s">
        <v>214</v>
      </c>
      <c r="G119" s="155" t="s">
        <v>215</v>
      </c>
      <c r="H119" s="231" t="s">
        <v>719</v>
      </c>
      <c r="I119" s="231" t="s">
        <v>720</v>
      </c>
      <c r="J119" s="231" t="s">
        <v>721</v>
      </c>
      <c r="K119" s="231" t="s">
        <v>722</v>
      </c>
      <c r="L119" s="231"/>
      <c r="M119" s="231" t="s">
        <v>723</v>
      </c>
      <c r="N119" s="231"/>
      <c r="O119" s="231"/>
      <c r="P119" s="231"/>
      <c r="Q119" s="231"/>
      <c r="R119" s="232" t="s">
        <v>731</v>
      </c>
      <c r="S119" s="232" t="s">
        <v>732</v>
      </c>
      <c r="T119" s="232" t="s">
        <v>733</v>
      </c>
      <c r="U119" s="232" t="s">
        <v>734</v>
      </c>
      <c r="V119" s="232"/>
      <c r="W119" s="155" t="s">
        <v>216</v>
      </c>
      <c r="X119" s="155"/>
      <c r="Y119" s="155"/>
      <c r="Z119" s="155"/>
    </row>
    <row r="120" spans="2:26" s="67" customFormat="1" ht="84.75" customHeight="1">
      <c r="B120" s="155"/>
      <c r="C120" s="155"/>
      <c r="D120" s="155"/>
      <c r="E120" s="155"/>
      <c r="F120" s="155"/>
      <c r="G120" s="155"/>
      <c r="H120" s="231"/>
      <c r="I120" s="231"/>
      <c r="J120" s="231"/>
      <c r="K120" s="130" t="s">
        <v>724</v>
      </c>
      <c r="L120" s="130" t="s">
        <v>725</v>
      </c>
      <c r="M120" s="130" t="s">
        <v>726</v>
      </c>
      <c r="N120" s="130" t="s">
        <v>727</v>
      </c>
      <c r="O120" s="130" t="s">
        <v>728</v>
      </c>
      <c r="P120" s="130" t="s">
        <v>729</v>
      </c>
      <c r="Q120" s="130" t="s">
        <v>730</v>
      </c>
      <c r="R120" s="232"/>
      <c r="S120" s="232"/>
      <c r="T120" s="232"/>
      <c r="U120" s="129" t="s">
        <v>735</v>
      </c>
      <c r="V120" s="129" t="s">
        <v>736</v>
      </c>
      <c r="W120" s="120" t="s">
        <v>217</v>
      </c>
      <c r="X120" s="120" t="s">
        <v>218</v>
      </c>
      <c r="Y120" s="120" t="s">
        <v>219</v>
      </c>
      <c r="Z120" s="120" t="s">
        <v>220</v>
      </c>
    </row>
    <row r="121" spans="2:26" s="29" customFormat="1" ht="133.5" customHeight="1">
      <c r="B121" s="26" t="str">
        <f>+TOC_General!U39</f>
        <v>Proyecto piloto para aprovechamiento productivo de especies forestales maderables</v>
      </c>
      <c r="C121" s="124" t="s">
        <v>1032</v>
      </c>
      <c r="D121" s="27" t="s">
        <v>536</v>
      </c>
      <c r="E121" s="50" t="s">
        <v>607</v>
      </c>
      <c r="F121" s="27">
        <v>2</v>
      </c>
      <c r="G121" s="27">
        <v>2</v>
      </c>
      <c r="H121" s="61"/>
      <c r="I121" s="61"/>
      <c r="J121" s="61"/>
      <c r="K121" s="61"/>
      <c r="L121" s="61"/>
      <c r="M121" s="61"/>
      <c r="N121" s="61"/>
      <c r="O121" s="61"/>
      <c r="P121" s="61"/>
      <c r="Q121" s="61"/>
      <c r="R121" s="61">
        <v>2</v>
      </c>
      <c r="S121" s="61" t="s">
        <v>1462</v>
      </c>
      <c r="T121" s="61" t="s">
        <v>1136</v>
      </c>
      <c r="U121" s="61" t="s">
        <v>1206</v>
      </c>
      <c r="V121" s="61" t="s">
        <v>1164</v>
      </c>
      <c r="W121" s="27"/>
      <c r="X121" s="27" t="s">
        <v>535</v>
      </c>
      <c r="Y121" s="27"/>
      <c r="Z121" s="124" t="s">
        <v>863</v>
      </c>
    </row>
    <row r="122" spans="2:26" s="25" customFormat="1" ht="26.25" customHeight="1">
      <c r="B122" s="164" t="s">
        <v>206</v>
      </c>
      <c r="C122" s="172"/>
      <c r="D122" s="169" t="str">
        <f>+TOC_General!S40</f>
        <v>Zonas para producción de cultivos agrícolas para la producción destinada al autoconsumo y productos de exportación</v>
      </c>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1"/>
    </row>
    <row r="123" spans="2:26" s="29" customFormat="1" ht="16.5" customHeight="1">
      <c r="B123" s="162" t="s">
        <v>261</v>
      </c>
      <c r="C123" s="163"/>
      <c r="D123" s="203" t="s">
        <v>1532</v>
      </c>
      <c r="E123" s="203"/>
      <c r="F123" s="203"/>
      <c r="G123" s="203"/>
      <c r="H123" s="204"/>
      <c r="I123" s="204"/>
      <c r="J123" s="204"/>
      <c r="K123" s="204"/>
      <c r="L123" s="204"/>
      <c r="M123" s="204"/>
      <c r="N123" s="204"/>
      <c r="O123" s="204"/>
      <c r="P123" s="204"/>
      <c r="Q123" s="204"/>
      <c r="R123" s="204"/>
      <c r="S123" s="204"/>
      <c r="T123" s="204"/>
      <c r="U123" s="204"/>
      <c r="V123" s="204"/>
      <c r="W123" s="203"/>
      <c r="X123" s="203"/>
      <c r="Y123" s="203"/>
      <c r="Z123" s="203"/>
    </row>
    <row r="124" spans="2:26" s="29" customFormat="1" ht="16.5" customHeight="1">
      <c r="B124" s="162" t="s">
        <v>207</v>
      </c>
      <c r="C124" s="163"/>
      <c r="D124" s="203" t="s">
        <v>449</v>
      </c>
      <c r="E124" s="203"/>
      <c r="F124" s="203"/>
      <c r="G124" s="203"/>
      <c r="H124" s="204"/>
      <c r="I124" s="204"/>
      <c r="J124" s="204"/>
      <c r="K124" s="204"/>
      <c r="L124" s="204"/>
      <c r="M124" s="204"/>
      <c r="N124" s="204"/>
      <c r="O124" s="204"/>
      <c r="P124" s="204"/>
      <c r="Q124" s="204"/>
      <c r="R124" s="204"/>
      <c r="S124" s="204"/>
      <c r="T124" s="204"/>
      <c r="U124" s="204"/>
      <c r="V124" s="204"/>
      <c r="W124" s="203"/>
      <c r="X124" s="203"/>
      <c r="Y124" s="203"/>
      <c r="Z124" s="203"/>
    </row>
    <row r="125" spans="2:26" s="29" customFormat="1" ht="16.5" customHeight="1">
      <c r="B125" s="162" t="s">
        <v>208</v>
      </c>
      <c r="C125" s="163"/>
      <c r="D125" s="203" t="s">
        <v>460</v>
      </c>
      <c r="E125" s="203"/>
      <c r="F125" s="203"/>
      <c r="G125" s="203"/>
      <c r="H125" s="204"/>
      <c r="I125" s="204"/>
      <c r="J125" s="204"/>
      <c r="K125" s="204"/>
      <c r="L125" s="204"/>
      <c r="M125" s="204"/>
      <c r="N125" s="204"/>
      <c r="O125" s="204"/>
      <c r="P125" s="204"/>
      <c r="Q125" s="204"/>
      <c r="R125" s="204"/>
      <c r="S125" s="204"/>
      <c r="T125" s="204"/>
      <c r="U125" s="204"/>
      <c r="V125" s="204"/>
      <c r="W125" s="203"/>
      <c r="X125" s="203"/>
      <c r="Y125" s="203"/>
      <c r="Z125" s="203"/>
    </row>
    <row r="126" spans="2:26" s="29" customFormat="1" ht="16.5" customHeight="1">
      <c r="B126" s="162" t="s">
        <v>209</v>
      </c>
      <c r="C126" s="163"/>
      <c r="D126" s="203" t="s">
        <v>1406</v>
      </c>
      <c r="E126" s="203"/>
      <c r="F126" s="203"/>
      <c r="G126" s="203"/>
      <c r="H126" s="204"/>
      <c r="I126" s="204"/>
      <c r="J126" s="204"/>
      <c r="K126" s="204"/>
      <c r="L126" s="204"/>
      <c r="M126" s="204"/>
      <c r="N126" s="204"/>
      <c r="O126" s="204"/>
      <c r="P126" s="204"/>
      <c r="Q126" s="204"/>
      <c r="R126" s="204"/>
      <c r="S126" s="204"/>
      <c r="T126" s="204"/>
      <c r="U126" s="204"/>
      <c r="V126" s="204"/>
      <c r="W126" s="203"/>
      <c r="X126" s="203"/>
      <c r="Y126" s="203"/>
      <c r="Z126" s="203"/>
    </row>
    <row r="127" spans="2:26" s="29" customFormat="1" ht="49.5" customHeight="1">
      <c r="B127" s="157" t="s">
        <v>210</v>
      </c>
      <c r="C127" s="158"/>
      <c r="D127" s="213" t="s">
        <v>543</v>
      </c>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row>
    <row r="128" spans="2:26" s="67" customFormat="1" ht="22.5" customHeight="1">
      <c r="B128" s="155" t="s">
        <v>211</v>
      </c>
      <c r="C128" s="155" t="s">
        <v>212</v>
      </c>
      <c r="D128" s="155" t="s">
        <v>213</v>
      </c>
      <c r="E128" s="155" t="s">
        <v>485</v>
      </c>
      <c r="F128" s="155" t="s">
        <v>214</v>
      </c>
      <c r="G128" s="155" t="s">
        <v>215</v>
      </c>
      <c r="H128" s="231" t="s">
        <v>719</v>
      </c>
      <c r="I128" s="231" t="s">
        <v>720</v>
      </c>
      <c r="J128" s="231" t="s">
        <v>721</v>
      </c>
      <c r="K128" s="231" t="s">
        <v>722</v>
      </c>
      <c r="L128" s="231"/>
      <c r="M128" s="231" t="s">
        <v>723</v>
      </c>
      <c r="N128" s="231"/>
      <c r="O128" s="231"/>
      <c r="P128" s="231"/>
      <c r="Q128" s="231"/>
      <c r="R128" s="232" t="s">
        <v>731</v>
      </c>
      <c r="S128" s="232" t="s">
        <v>732</v>
      </c>
      <c r="T128" s="232" t="s">
        <v>733</v>
      </c>
      <c r="U128" s="232" t="s">
        <v>734</v>
      </c>
      <c r="V128" s="232"/>
      <c r="W128" s="155" t="s">
        <v>216</v>
      </c>
      <c r="X128" s="155"/>
      <c r="Y128" s="155"/>
      <c r="Z128" s="155"/>
    </row>
    <row r="129" spans="2:26" s="67" customFormat="1" ht="78.75" customHeight="1">
      <c r="B129" s="155"/>
      <c r="C129" s="155"/>
      <c r="D129" s="155"/>
      <c r="E129" s="155"/>
      <c r="F129" s="155"/>
      <c r="G129" s="155"/>
      <c r="H129" s="231"/>
      <c r="I129" s="231"/>
      <c r="J129" s="231"/>
      <c r="K129" s="130" t="s">
        <v>724</v>
      </c>
      <c r="L129" s="130" t="s">
        <v>725</v>
      </c>
      <c r="M129" s="130" t="s">
        <v>726</v>
      </c>
      <c r="N129" s="130" t="s">
        <v>727</v>
      </c>
      <c r="O129" s="130" t="s">
        <v>728</v>
      </c>
      <c r="P129" s="130" t="s">
        <v>729</v>
      </c>
      <c r="Q129" s="130" t="s">
        <v>730</v>
      </c>
      <c r="R129" s="232"/>
      <c r="S129" s="232"/>
      <c r="T129" s="232"/>
      <c r="U129" s="129" t="s">
        <v>735</v>
      </c>
      <c r="V129" s="129" t="s">
        <v>736</v>
      </c>
      <c r="W129" s="120" t="s">
        <v>217</v>
      </c>
      <c r="X129" s="120" t="s">
        <v>218</v>
      </c>
      <c r="Y129" s="120" t="s">
        <v>219</v>
      </c>
      <c r="Z129" s="120" t="s">
        <v>220</v>
      </c>
    </row>
    <row r="130" spans="2:26" s="29" customFormat="1" ht="76.5">
      <c r="B130" s="26" t="str">
        <f>+TOC_General!S41</f>
        <v>Saneamiento físico legal de predios rústicos individuales</v>
      </c>
      <c r="C130" s="124" t="s">
        <v>306</v>
      </c>
      <c r="D130" s="27" t="s">
        <v>309</v>
      </c>
      <c r="E130" s="53" t="s">
        <v>608</v>
      </c>
      <c r="F130" s="27">
        <v>20</v>
      </c>
      <c r="G130" s="27">
        <v>40</v>
      </c>
      <c r="H130" s="61"/>
      <c r="I130" s="61"/>
      <c r="J130" s="61"/>
      <c r="K130" s="61"/>
      <c r="L130" s="61"/>
      <c r="M130" s="61"/>
      <c r="N130" s="61"/>
      <c r="O130" s="61"/>
      <c r="P130" s="61"/>
      <c r="Q130" s="61"/>
      <c r="R130" s="61">
        <v>3</v>
      </c>
      <c r="S130" s="61" t="s">
        <v>1167</v>
      </c>
      <c r="T130" s="61" t="s">
        <v>1207</v>
      </c>
      <c r="U130" s="61" t="s">
        <v>1166</v>
      </c>
      <c r="V130" s="61" t="s">
        <v>943</v>
      </c>
      <c r="W130" s="27"/>
      <c r="X130" s="27" t="s">
        <v>535</v>
      </c>
      <c r="Y130" s="27"/>
      <c r="Z130" s="28" t="s">
        <v>717</v>
      </c>
    </row>
    <row r="131" spans="2:26" s="29" customFormat="1" ht="127.5">
      <c r="B131" s="26" t="str">
        <f>+TOC_General!S42</f>
        <v>Promoción de la cadena de valor del yute</v>
      </c>
      <c r="C131" s="124" t="s">
        <v>1030</v>
      </c>
      <c r="D131" s="27" t="s">
        <v>536</v>
      </c>
      <c r="E131" s="53" t="s">
        <v>607</v>
      </c>
      <c r="F131" s="27">
        <v>1</v>
      </c>
      <c r="G131" s="27">
        <v>1</v>
      </c>
      <c r="H131" s="61"/>
      <c r="I131" s="61"/>
      <c r="J131" s="61"/>
      <c r="K131" s="61"/>
      <c r="L131" s="61"/>
      <c r="M131" s="61"/>
      <c r="N131" s="61"/>
      <c r="O131" s="61"/>
      <c r="P131" s="61"/>
      <c r="Q131" s="61"/>
      <c r="R131" s="61">
        <v>3</v>
      </c>
      <c r="S131" s="105" t="s">
        <v>961</v>
      </c>
      <c r="T131" s="105" t="s">
        <v>943</v>
      </c>
      <c r="U131" s="105" t="s">
        <v>962</v>
      </c>
      <c r="V131" s="105" t="s">
        <v>943</v>
      </c>
      <c r="W131" s="27"/>
      <c r="X131" s="27" t="s">
        <v>535</v>
      </c>
      <c r="Y131" s="27"/>
      <c r="Z131" s="124" t="s">
        <v>876</v>
      </c>
    </row>
    <row r="132" spans="2:26" s="29" customFormat="1" ht="140.25">
      <c r="B132" s="26" t="str">
        <f>+TOC_General!S43</f>
        <v>Promoción de la cadena de valor del cacao</v>
      </c>
      <c r="C132" s="124" t="s">
        <v>1553</v>
      </c>
      <c r="D132" s="27" t="s">
        <v>536</v>
      </c>
      <c r="E132" s="53" t="s">
        <v>607</v>
      </c>
      <c r="F132" s="28">
        <v>1</v>
      </c>
      <c r="G132" s="27">
        <v>1</v>
      </c>
      <c r="H132" s="61"/>
      <c r="I132" s="61"/>
      <c r="J132" s="61"/>
      <c r="K132" s="61"/>
      <c r="L132" s="61"/>
      <c r="M132" s="61"/>
      <c r="N132" s="61"/>
      <c r="O132" s="61"/>
      <c r="P132" s="61"/>
      <c r="Q132" s="61"/>
      <c r="R132" s="61">
        <v>3</v>
      </c>
      <c r="S132" s="105" t="s">
        <v>951</v>
      </c>
      <c r="T132" s="105" t="s">
        <v>952</v>
      </c>
      <c r="U132" s="105" t="s">
        <v>953</v>
      </c>
      <c r="V132" s="105" t="s">
        <v>950</v>
      </c>
      <c r="W132" s="27"/>
      <c r="X132" s="27" t="s">
        <v>535</v>
      </c>
      <c r="Y132" s="27"/>
      <c r="Z132" s="27" t="s">
        <v>891</v>
      </c>
    </row>
    <row r="133" spans="2:26" s="29" customFormat="1" ht="127.5">
      <c r="B133" s="26" t="str">
        <f>+TOC_General!S44</f>
        <v>Promoción de la cadena de valor de los cultivos agrícolas temporales (plátano, maíz, arroz, yuca, frejol, sandia, otros)</v>
      </c>
      <c r="C133" s="124" t="s">
        <v>1554</v>
      </c>
      <c r="D133" s="27" t="s">
        <v>539</v>
      </c>
      <c r="E133" s="50" t="s">
        <v>607</v>
      </c>
      <c r="F133" s="27">
        <v>5</v>
      </c>
      <c r="G133" s="27">
        <v>5</v>
      </c>
      <c r="H133" s="61"/>
      <c r="I133" s="61"/>
      <c r="J133" s="61"/>
      <c r="K133" s="61"/>
      <c r="L133" s="61"/>
      <c r="M133" s="61"/>
      <c r="N133" s="61"/>
      <c r="O133" s="61"/>
      <c r="P133" s="61"/>
      <c r="Q133" s="61"/>
      <c r="R133" s="61">
        <v>2</v>
      </c>
      <c r="S133" s="105" t="s">
        <v>1208</v>
      </c>
      <c r="T133" s="105" t="s">
        <v>948</v>
      </c>
      <c r="U133" s="105" t="s">
        <v>949</v>
      </c>
      <c r="V133" s="105" t="s">
        <v>950</v>
      </c>
      <c r="W133" s="27"/>
      <c r="X133" s="27" t="s">
        <v>535</v>
      </c>
      <c r="Y133" s="27"/>
      <c r="Z133" s="27" t="s">
        <v>890</v>
      </c>
    </row>
    <row r="134" spans="2:26" s="29" customFormat="1" ht="102">
      <c r="B134" s="26" t="str">
        <f>+TOC_General!S45</f>
        <v>Promoción de cultivos para seguridad alimentaria</v>
      </c>
      <c r="C134" s="124" t="s">
        <v>1555</v>
      </c>
      <c r="D134" s="27" t="s">
        <v>539</v>
      </c>
      <c r="E134" s="53" t="s">
        <v>611</v>
      </c>
      <c r="F134" s="27">
        <v>2</v>
      </c>
      <c r="G134" s="27">
        <v>2</v>
      </c>
      <c r="H134" s="61"/>
      <c r="I134" s="61"/>
      <c r="J134" s="61"/>
      <c r="K134" s="61"/>
      <c r="L134" s="61"/>
      <c r="M134" s="61"/>
      <c r="N134" s="61"/>
      <c r="O134" s="61"/>
      <c r="P134" s="61"/>
      <c r="Q134" s="61"/>
      <c r="R134" s="61">
        <v>3</v>
      </c>
      <c r="S134" s="105" t="s">
        <v>944</v>
      </c>
      <c r="T134" s="105" t="s">
        <v>945</v>
      </c>
      <c r="U134" s="105" t="s">
        <v>946</v>
      </c>
      <c r="V134" s="105" t="s">
        <v>947</v>
      </c>
      <c r="W134" s="27"/>
      <c r="X134" s="27" t="s">
        <v>535</v>
      </c>
      <c r="Y134" s="27"/>
      <c r="Z134" s="27" t="s">
        <v>300</v>
      </c>
    </row>
    <row r="135" spans="2:26" s="25" customFormat="1" ht="22.5" customHeight="1">
      <c r="B135" s="164" t="s">
        <v>206</v>
      </c>
      <c r="C135" s="172"/>
      <c r="D135" s="169" t="str">
        <f>+TOC_General!U40</f>
        <v>Zonas de población ribereña para producción de cultivos de especies nativas destinada al autoconsumo y productos de exportación</v>
      </c>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1"/>
    </row>
    <row r="136" spans="2:26" s="29" customFormat="1" ht="21.75" customHeight="1">
      <c r="B136" s="162" t="s">
        <v>261</v>
      </c>
      <c r="C136" s="163"/>
      <c r="D136" s="203" t="s">
        <v>656</v>
      </c>
      <c r="E136" s="203"/>
      <c r="F136" s="203"/>
      <c r="G136" s="203"/>
      <c r="H136" s="204"/>
      <c r="I136" s="204"/>
      <c r="J136" s="204"/>
      <c r="K136" s="204"/>
      <c r="L136" s="204"/>
      <c r="M136" s="204"/>
      <c r="N136" s="204"/>
      <c r="O136" s="204"/>
      <c r="P136" s="204"/>
      <c r="Q136" s="204"/>
      <c r="R136" s="204"/>
      <c r="S136" s="204"/>
      <c r="T136" s="204"/>
      <c r="U136" s="204"/>
      <c r="V136" s="204"/>
      <c r="W136" s="203"/>
      <c r="X136" s="203"/>
      <c r="Y136" s="203"/>
      <c r="Z136" s="203"/>
    </row>
    <row r="137" spans="2:26" s="29" customFormat="1" ht="21.75" customHeight="1">
      <c r="B137" s="162" t="s">
        <v>207</v>
      </c>
      <c r="C137" s="163"/>
      <c r="D137" s="203" t="s">
        <v>449</v>
      </c>
      <c r="E137" s="203"/>
      <c r="F137" s="203"/>
      <c r="G137" s="203"/>
      <c r="H137" s="204"/>
      <c r="I137" s="204"/>
      <c r="J137" s="204"/>
      <c r="K137" s="204"/>
      <c r="L137" s="204"/>
      <c r="M137" s="204"/>
      <c r="N137" s="204"/>
      <c r="O137" s="204"/>
      <c r="P137" s="204"/>
      <c r="Q137" s="204"/>
      <c r="R137" s="204"/>
      <c r="S137" s="204"/>
      <c r="T137" s="204"/>
      <c r="U137" s="204"/>
      <c r="V137" s="204"/>
      <c r="W137" s="203"/>
      <c r="X137" s="203"/>
      <c r="Y137" s="203"/>
      <c r="Z137" s="203"/>
    </row>
    <row r="138" spans="2:26" s="29" customFormat="1" ht="37.5" customHeight="1">
      <c r="B138" s="162" t="s">
        <v>208</v>
      </c>
      <c r="C138" s="163"/>
      <c r="D138" s="203" t="s">
        <v>581</v>
      </c>
      <c r="E138" s="203"/>
      <c r="F138" s="203"/>
      <c r="G138" s="203"/>
      <c r="H138" s="204"/>
      <c r="I138" s="204"/>
      <c r="J138" s="204"/>
      <c r="K138" s="204"/>
      <c r="L138" s="204"/>
      <c r="M138" s="204"/>
      <c r="N138" s="204"/>
      <c r="O138" s="204"/>
      <c r="P138" s="204"/>
      <c r="Q138" s="204"/>
      <c r="R138" s="204"/>
      <c r="S138" s="204"/>
      <c r="T138" s="204"/>
      <c r="U138" s="204"/>
      <c r="V138" s="204"/>
      <c r="W138" s="203"/>
      <c r="X138" s="203"/>
      <c r="Y138" s="203"/>
      <c r="Z138" s="203"/>
    </row>
    <row r="139" spans="2:26" s="29" customFormat="1" ht="21.75" customHeight="1">
      <c r="B139" s="162" t="s">
        <v>209</v>
      </c>
      <c r="C139" s="163"/>
      <c r="D139" s="203" t="s">
        <v>1406</v>
      </c>
      <c r="E139" s="203"/>
      <c r="F139" s="203"/>
      <c r="G139" s="203"/>
      <c r="H139" s="204"/>
      <c r="I139" s="204"/>
      <c r="J139" s="204"/>
      <c r="K139" s="204"/>
      <c r="L139" s="204"/>
      <c r="M139" s="204"/>
      <c r="N139" s="204"/>
      <c r="O139" s="204"/>
      <c r="P139" s="204"/>
      <c r="Q139" s="204"/>
      <c r="R139" s="204"/>
      <c r="S139" s="204"/>
      <c r="T139" s="204"/>
      <c r="U139" s="204"/>
      <c r="V139" s="204"/>
      <c r="W139" s="203"/>
      <c r="X139" s="203"/>
      <c r="Y139" s="203"/>
      <c r="Z139" s="203"/>
    </row>
    <row r="140" spans="2:26" s="29" customFormat="1" ht="45" customHeight="1">
      <c r="B140" s="157" t="s">
        <v>210</v>
      </c>
      <c r="C140" s="158"/>
      <c r="D140" s="213" t="s">
        <v>543</v>
      </c>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row>
    <row r="141" spans="2:26" s="67" customFormat="1" ht="22.5" customHeight="1">
      <c r="B141" s="155" t="s">
        <v>211</v>
      </c>
      <c r="C141" s="155" t="s">
        <v>212</v>
      </c>
      <c r="D141" s="155" t="s">
        <v>213</v>
      </c>
      <c r="E141" s="155" t="s">
        <v>485</v>
      </c>
      <c r="F141" s="155" t="s">
        <v>214</v>
      </c>
      <c r="G141" s="155" t="s">
        <v>215</v>
      </c>
      <c r="H141" s="231" t="s">
        <v>719</v>
      </c>
      <c r="I141" s="231" t="s">
        <v>720</v>
      </c>
      <c r="J141" s="231" t="s">
        <v>721</v>
      </c>
      <c r="K141" s="231" t="s">
        <v>722</v>
      </c>
      <c r="L141" s="231"/>
      <c r="M141" s="231" t="s">
        <v>723</v>
      </c>
      <c r="N141" s="231"/>
      <c r="O141" s="231"/>
      <c r="P141" s="231"/>
      <c r="Q141" s="231"/>
      <c r="R141" s="232" t="s">
        <v>731</v>
      </c>
      <c r="S141" s="232" t="s">
        <v>732</v>
      </c>
      <c r="T141" s="232" t="s">
        <v>733</v>
      </c>
      <c r="U141" s="232" t="s">
        <v>734</v>
      </c>
      <c r="V141" s="232"/>
      <c r="W141" s="155" t="s">
        <v>216</v>
      </c>
      <c r="X141" s="155"/>
      <c r="Y141" s="155"/>
      <c r="Z141" s="155"/>
    </row>
    <row r="142" spans="2:26" s="67" customFormat="1" ht="78.75" customHeight="1">
      <c r="B142" s="155"/>
      <c r="C142" s="155"/>
      <c r="D142" s="155"/>
      <c r="E142" s="155"/>
      <c r="F142" s="155"/>
      <c r="G142" s="155"/>
      <c r="H142" s="231"/>
      <c r="I142" s="231"/>
      <c r="J142" s="231"/>
      <c r="K142" s="130" t="s">
        <v>724</v>
      </c>
      <c r="L142" s="130" t="s">
        <v>725</v>
      </c>
      <c r="M142" s="130" t="s">
        <v>726</v>
      </c>
      <c r="N142" s="130" t="s">
        <v>727</v>
      </c>
      <c r="O142" s="130" t="s">
        <v>728</v>
      </c>
      <c r="P142" s="130" t="s">
        <v>729</v>
      </c>
      <c r="Q142" s="130" t="s">
        <v>730</v>
      </c>
      <c r="R142" s="232"/>
      <c r="S142" s="232"/>
      <c r="T142" s="232"/>
      <c r="U142" s="129" t="s">
        <v>735</v>
      </c>
      <c r="V142" s="129" t="s">
        <v>736</v>
      </c>
      <c r="W142" s="120" t="s">
        <v>217</v>
      </c>
      <c r="X142" s="120" t="s">
        <v>218</v>
      </c>
      <c r="Y142" s="120" t="s">
        <v>219</v>
      </c>
      <c r="Z142" s="120" t="s">
        <v>220</v>
      </c>
    </row>
    <row r="143" spans="2:26" s="74" customFormat="1" ht="76.5">
      <c r="B143" s="26" t="str">
        <f>+TOC_General!U41</f>
        <v>Saneamiento físico legal de predios rústicos individuales</v>
      </c>
      <c r="C143" s="124" t="s">
        <v>306</v>
      </c>
      <c r="D143" s="27" t="s">
        <v>309</v>
      </c>
      <c r="E143" s="53" t="s">
        <v>608</v>
      </c>
      <c r="F143" s="27">
        <v>20</v>
      </c>
      <c r="G143" s="27">
        <v>40</v>
      </c>
      <c r="H143" s="61"/>
      <c r="I143" s="61"/>
      <c r="J143" s="61"/>
      <c r="K143" s="61"/>
      <c r="L143" s="61"/>
      <c r="M143" s="61"/>
      <c r="N143" s="61"/>
      <c r="O143" s="61"/>
      <c r="P143" s="61"/>
      <c r="Q143" s="61"/>
      <c r="R143" s="61">
        <v>3</v>
      </c>
      <c r="S143" s="61" t="s">
        <v>1167</v>
      </c>
      <c r="T143" s="61" t="s">
        <v>1207</v>
      </c>
      <c r="U143" s="61" t="s">
        <v>1166</v>
      </c>
      <c r="V143" s="61" t="s">
        <v>943</v>
      </c>
      <c r="W143" s="73"/>
      <c r="X143" s="73" t="s">
        <v>535</v>
      </c>
      <c r="Y143" s="73"/>
      <c r="Z143" s="59" t="s">
        <v>717</v>
      </c>
    </row>
    <row r="144" spans="2:26" s="29" customFormat="1" ht="118.5" customHeight="1">
      <c r="B144" s="26" t="str">
        <f>+TOC_General!U42</f>
        <v>Promoción de la cadena de valor del aguaje</v>
      </c>
      <c r="C144" s="124" t="s">
        <v>1556</v>
      </c>
      <c r="D144" s="27" t="s">
        <v>536</v>
      </c>
      <c r="E144" s="53" t="s">
        <v>607</v>
      </c>
      <c r="F144" s="27">
        <v>2</v>
      </c>
      <c r="G144" s="27">
        <v>2</v>
      </c>
      <c r="H144" s="61"/>
      <c r="I144" s="61"/>
      <c r="J144" s="61"/>
      <c r="K144" s="61"/>
      <c r="L144" s="61"/>
      <c r="M144" s="61"/>
      <c r="N144" s="61"/>
      <c r="O144" s="61"/>
      <c r="P144" s="61"/>
      <c r="Q144" s="61"/>
      <c r="R144" s="61">
        <v>3</v>
      </c>
      <c r="S144" s="105" t="s">
        <v>954</v>
      </c>
      <c r="T144" s="105" t="s">
        <v>955</v>
      </c>
      <c r="U144" s="105" t="s">
        <v>956</v>
      </c>
      <c r="V144" s="105" t="s">
        <v>950</v>
      </c>
      <c r="W144" s="27"/>
      <c r="X144" s="27" t="s">
        <v>535</v>
      </c>
      <c r="Y144" s="27"/>
      <c r="Z144" s="124" t="s">
        <v>1031</v>
      </c>
    </row>
    <row r="145" spans="2:26" s="29" customFormat="1" ht="76.5">
      <c r="B145" s="26" t="str">
        <f>+TOC_General!U43</f>
        <v>Promoción de la cadena de valor del huasaí</v>
      </c>
      <c r="C145" s="124" t="s">
        <v>1557</v>
      </c>
      <c r="D145" s="27" t="s">
        <v>539</v>
      </c>
      <c r="E145" s="53" t="s">
        <v>607</v>
      </c>
      <c r="F145" s="27">
        <v>1</v>
      </c>
      <c r="G145" s="27">
        <v>1</v>
      </c>
      <c r="H145" s="61"/>
      <c r="I145" s="61"/>
      <c r="J145" s="61"/>
      <c r="K145" s="61"/>
      <c r="L145" s="61"/>
      <c r="M145" s="61"/>
      <c r="N145" s="61"/>
      <c r="O145" s="61"/>
      <c r="P145" s="61"/>
      <c r="Q145" s="61"/>
      <c r="R145" s="61">
        <v>3</v>
      </c>
      <c r="S145" s="105" t="s">
        <v>957</v>
      </c>
      <c r="T145" s="105" t="s">
        <v>958</v>
      </c>
      <c r="U145" s="105" t="s">
        <v>959</v>
      </c>
      <c r="V145" s="105" t="s">
        <v>950</v>
      </c>
      <c r="W145" s="27"/>
      <c r="X145" s="27" t="s">
        <v>535</v>
      </c>
      <c r="Y145" s="27"/>
      <c r="Z145" s="124" t="s">
        <v>876</v>
      </c>
    </row>
    <row r="146" spans="2:26" s="29" customFormat="1" ht="156" customHeight="1">
      <c r="B146" s="26" t="str">
        <f>+TOC_General!U44</f>
        <v>Promoción de la cadena de valor del ungurahui</v>
      </c>
      <c r="C146" s="124" t="s">
        <v>1558</v>
      </c>
      <c r="D146" s="27" t="s">
        <v>539</v>
      </c>
      <c r="E146" s="53" t="s">
        <v>607</v>
      </c>
      <c r="F146" s="27">
        <v>1</v>
      </c>
      <c r="G146" s="27">
        <v>1</v>
      </c>
      <c r="H146" s="61"/>
      <c r="I146" s="61"/>
      <c r="J146" s="61"/>
      <c r="K146" s="61"/>
      <c r="L146" s="61"/>
      <c r="M146" s="61"/>
      <c r="N146" s="61"/>
      <c r="O146" s="61"/>
      <c r="P146" s="61"/>
      <c r="Q146" s="61"/>
      <c r="R146" s="61">
        <v>3</v>
      </c>
      <c r="S146" s="105" t="s">
        <v>957</v>
      </c>
      <c r="T146" s="105" t="s">
        <v>958</v>
      </c>
      <c r="U146" s="105" t="s">
        <v>960</v>
      </c>
      <c r="V146" s="105" t="s">
        <v>950</v>
      </c>
      <c r="W146" s="27"/>
      <c r="X146" s="27" t="s">
        <v>535</v>
      </c>
      <c r="Y146" s="27"/>
      <c r="Z146" s="124" t="s">
        <v>876</v>
      </c>
    </row>
    <row r="147" spans="2:26" s="29" customFormat="1" ht="165.75" customHeight="1">
      <c r="B147" s="26" t="str">
        <f>+TOC_General!U45</f>
        <v>Promoción de la cadena de valor del camu camu</v>
      </c>
      <c r="C147" s="124" t="s">
        <v>1559</v>
      </c>
      <c r="D147" s="27" t="s">
        <v>536</v>
      </c>
      <c r="E147" s="53" t="s">
        <v>607</v>
      </c>
      <c r="F147" s="27">
        <v>1</v>
      </c>
      <c r="G147" s="27">
        <v>1</v>
      </c>
      <c r="H147" s="61"/>
      <c r="I147" s="61"/>
      <c r="J147" s="61"/>
      <c r="K147" s="61"/>
      <c r="L147" s="61"/>
      <c r="M147" s="61"/>
      <c r="N147" s="61"/>
      <c r="O147" s="61"/>
      <c r="P147" s="61"/>
      <c r="Q147" s="61"/>
      <c r="R147" s="61">
        <v>3</v>
      </c>
      <c r="S147" s="105" t="s">
        <v>963</v>
      </c>
      <c r="T147" s="105" t="s">
        <v>955</v>
      </c>
      <c r="U147" s="105" t="s">
        <v>964</v>
      </c>
      <c r="V147" s="105" t="s">
        <v>950</v>
      </c>
      <c r="W147" s="27"/>
      <c r="X147" s="27" t="s">
        <v>535</v>
      </c>
      <c r="Y147" s="27"/>
      <c r="Z147" s="124" t="s">
        <v>881</v>
      </c>
    </row>
    <row r="149" spans="2:26" s="56" customFormat="1" ht="25.5" customHeight="1">
      <c r="B149" s="227" t="s">
        <v>410</v>
      </c>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spans="2:26" s="37" customFormat="1" ht="20.25" customHeight="1">
      <c r="B150" s="155" t="s">
        <v>211</v>
      </c>
      <c r="C150" s="155" t="s">
        <v>212</v>
      </c>
      <c r="D150" s="155" t="s">
        <v>213</v>
      </c>
      <c r="E150" s="155" t="s">
        <v>485</v>
      </c>
      <c r="F150" s="155" t="s">
        <v>214</v>
      </c>
      <c r="G150" s="155" t="s">
        <v>215</v>
      </c>
      <c r="H150" s="231" t="s">
        <v>719</v>
      </c>
      <c r="I150" s="231" t="s">
        <v>720</v>
      </c>
      <c r="J150" s="231" t="s">
        <v>721</v>
      </c>
      <c r="K150" s="231" t="s">
        <v>722</v>
      </c>
      <c r="L150" s="231"/>
      <c r="M150" s="231" t="s">
        <v>723</v>
      </c>
      <c r="N150" s="231"/>
      <c r="O150" s="231"/>
      <c r="P150" s="231"/>
      <c r="Q150" s="231"/>
      <c r="R150" s="232" t="s">
        <v>731</v>
      </c>
      <c r="S150" s="232" t="s">
        <v>732</v>
      </c>
      <c r="T150" s="232" t="s">
        <v>733</v>
      </c>
      <c r="U150" s="232" t="s">
        <v>734</v>
      </c>
      <c r="V150" s="232"/>
      <c r="W150" s="155" t="s">
        <v>216</v>
      </c>
      <c r="X150" s="155"/>
      <c r="Y150" s="155"/>
      <c r="Z150" s="155"/>
    </row>
    <row r="151" spans="2:26" s="37" customFormat="1" ht="90.75" customHeight="1">
      <c r="B151" s="155"/>
      <c r="C151" s="155"/>
      <c r="D151" s="155"/>
      <c r="E151" s="155"/>
      <c r="F151" s="155"/>
      <c r="G151" s="155"/>
      <c r="H151" s="231"/>
      <c r="I151" s="231"/>
      <c r="J151" s="231"/>
      <c r="K151" s="130" t="s">
        <v>724</v>
      </c>
      <c r="L151" s="130" t="s">
        <v>725</v>
      </c>
      <c r="M151" s="130" t="s">
        <v>726</v>
      </c>
      <c r="N151" s="130" t="s">
        <v>727</v>
      </c>
      <c r="O151" s="130" t="s">
        <v>728</v>
      </c>
      <c r="P151" s="130" t="s">
        <v>729</v>
      </c>
      <c r="Q151" s="130" t="s">
        <v>730</v>
      </c>
      <c r="R151" s="232"/>
      <c r="S151" s="232"/>
      <c r="T151" s="232"/>
      <c r="U151" s="129" t="s">
        <v>735</v>
      </c>
      <c r="V151" s="129" t="s">
        <v>736</v>
      </c>
      <c r="W151" s="120" t="s">
        <v>217</v>
      </c>
      <c r="X151" s="120" t="s">
        <v>218</v>
      </c>
      <c r="Y151" s="120" t="s">
        <v>219</v>
      </c>
      <c r="Z151" s="120" t="s">
        <v>220</v>
      </c>
    </row>
    <row r="152" spans="2:26" ht="63.75">
      <c r="B152" s="26" t="str">
        <f>+TOC_General!S71</f>
        <v>Extracción sostenible de recursos pesqueros para el consumo humano directo y de uso ornamental</v>
      </c>
      <c r="C152" s="124" t="s">
        <v>561</v>
      </c>
      <c r="D152" s="27" t="s">
        <v>297</v>
      </c>
      <c r="E152" s="53" t="s">
        <v>617</v>
      </c>
      <c r="F152" s="27">
        <v>2000</v>
      </c>
      <c r="G152" s="27">
        <v>2000</v>
      </c>
      <c r="H152" s="61"/>
      <c r="I152" s="61"/>
      <c r="J152" s="61"/>
      <c r="K152" s="61"/>
      <c r="L152" s="61"/>
      <c r="M152" s="61"/>
      <c r="N152" s="61"/>
      <c r="O152" s="61"/>
      <c r="P152" s="61"/>
      <c r="Q152" s="61"/>
      <c r="R152" s="61">
        <v>3</v>
      </c>
      <c r="S152" s="61" t="s">
        <v>1463</v>
      </c>
      <c r="T152" s="61" t="s">
        <v>801</v>
      </c>
      <c r="U152" s="61" t="s">
        <v>1197</v>
      </c>
      <c r="V152" s="61" t="s">
        <v>1189</v>
      </c>
      <c r="W152" s="27"/>
      <c r="X152" s="27" t="s">
        <v>535</v>
      </c>
      <c r="Y152" s="27"/>
      <c r="Z152" s="124" t="s">
        <v>1014</v>
      </c>
    </row>
    <row r="153" spans="2:26" ht="114.75">
      <c r="B153" s="26" t="str">
        <f>+TOC_General!S72</f>
        <v>Fortalecimiento de las cadenas de valor del recurso pesquero</v>
      </c>
      <c r="C153" s="124" t="s">
        <v>562</v>
      </c>
      <c r="D153" s="27" t="s">
        <v>299</v>
      </c>
      <c r="E153" s="53" t="s">
        <v>617</v>
      </c>
      <c r="F153" s="27">
        <v>5</v>
      </c>
      <c r="G153" s="27">
        <v>5</v>
      </c>
      <c r="H153" s="61"/>
      <c r="I153" s="61"/>
      <c r="J153" s="61"/>
      <c r="K153" s="61"/>
      <c r="L153" s="61"/>
      <c r="M153" s="61"/>
      <c r="N153" s="61"/>
      <c r="O153" s="61"/>
      <c r="P153" s="61"/>
      <c r="Q153" s="61"/>
      <c r="R153" s="61">
        <v>3</v>
      </c>
      <c r="S153" s="105" t="s">
        <v>966</v>
      </c>
      <c r="T153" s="105" t="s">
        <v>967</v>
      </c>
      <c r="U153" s="105" t="s">
        <v>965</v>
      </c>
      <c r="V153" s="61" t="s">
        <v>1189</v>
      </c>
      <c r="W153" s="27"/>
      <c r="X153" s="27" t="s">
        <v>535</v>
      </c>
      <c r="Y153" s="27"/>
      <c r="Z153" s="124" t="s">
        <v>1015</v>
      </c>
    </row>
    <row r="154" spans="2:26" ht="51">
      <c r="B154" s="26" t="str">
        <f>+TOC_General!S73</f>
        <v xml:space="preserve">Conservación de los recursos pesqueros </v>
      </c>
      <c r="C154" s="124" t="s">
        <v>563</v>
      </c>
      <c r="D154" s="27" t="s">
        <v>298</v>
      </c>
      <c r="E154" s="53" t="s">
        <v>617</v>
      </c>
      <c r="F154" s="27">
        <v>1000</v>
      </c>
      <c r="G154" s="27">
        <v>800</v>
      </c>
      <c r="H154" s="61"/>
      <c r="I154" s="61"/>
      <c r="J154" s="61"/>
      <c r="K154" s="61"/>
      <c r="L154" s="61"/>
      <c r="M154" s="61"/>
      <c r="N154" s="61"/>
      <c r="O154" s="61"/>
      <c r="P154" s="61"/>
      <c r="Q154" s="61"/>
      <c r="R154" s="61">
        <v>3</v>
      </c>
      <c r="S154" s="61" t="s">
        <v>1209</v>
      </c>
      <c r="T154" s="61" t="s">
        <v>943</v>
      </c>
      <c r="U154" s="61" t="s">
        <v>1197</v>
      </c>
      <c r="V154" s="61" t="s">
        <v>943</v>
      </c>
      <c r="W154" s="27"/>
      <c r="X154" s="27" t="s">
        <v>535</v>
      </c>
      <c r="Y154" s="27"/>
      <c r="Z154" s="124" t="s">
        <v>1013</v>
      </c>
    </row>
    <row r="155" spans="2:26" ht="89.25">
      <c r="B155" s="26" t="str">
        <f>+TOC_General!S75</f>
        <v>Desarrollo de la capacidad emprendedora y competencias laborales en mujeres en situación de vulnerabilidad</v>
      </c>
      <c r="C155" s="124" t="s">
        <v>1028</v>
      </c>
      <c r="D155" s="27" t="s">
        <v>333</v>
      </c>
      <c r="E155" s="53" t="s">
        <v>614</v>
      </c>
      <c r="F155" s="27">
        <v>800</v>
      </c>
      <c r="G155" s="27">
        <v>1600</v>
      </c>
      <c r="H155" s="61"/>
      <c r="I155" s="61"/>
      <c r="J155" s="61"/>
      <c r="K155" s="61"/>
      <c r="L155" s="61"/>
      <c r="M155" s="61"/>
      <c r="N155" s="61"/>
      <c r="O155" s="61"/>
      <c r="P155" s="61"/>
      <c r="Q155" s="61"/>
      <c r="R155" s="61">
        <v>3</v>
      </c>
      <c r="S155" s="105" t="s">
        <v>968</v>
      </c>
      <c r="T155" s="105" t="s">
        <v>969</v>
      </c>
      <c r="U155" s="105" t="s">
        <v>943</v>
      </c>
      <c r="V155" s="105" t="s">
        <v>970</v>
      </c>
      <c r="W155" s="27"/>
      <c r="X155" s="27" t="s">
        <v>535</v>
      </c>
      <c r="Y155" s="27"/>
      <c r="Z155" s="124" t="s">
        <v>884</v>
      </c>
    </row>
    <row r="156" spans="2:26" s="69" customFormat="1" ht="76.5">
      <c r="B156" s="26" t="str">
        <f>+TOC_General!S76</f>
        <v>Mejoramiento de la seguridad alimentaria, nutricional y de las condiciones de habitabilidad de las familias del ámbito rural en distritos priorizados con mayor índice de anemia.</v>
      </c>
      <c r="C156" s="122" t="s">
        <v>989</v>
      </c>
      <c r="D156" s="33" t="s">
        <v>409</v>
      </c>
      <c r="E156" s="53" t="s">
        <v>615</v>
      </c>
      <c r="F156" s="33">
        <v>500</v>
      </c>
      <c r="G156" s="33">
        <v>850</v>
      </c>
      <c r="H156" s="62"/>
      <c r="I156" s="62"/>
      <c r="J156" s="62"/>
      <c r="K156" s="62"/>
      <c r="L156" s="62"/>
      <c r="M156" s="62"/>
      <c r="N156" s="62"/>
      <c r="O156" s="62"/>
      <c r="P156" s="62"/>
      <c r="Q156" s="62"/>
      <c r="R156" s="62">
        <v>3</v>
      </c>
      <c r="S156" s="105" t="s">
        <v>944</v>
      </c>
      <c r="T156" s="105" t="s">
        <v>945</v>
      </c>
      <c r="U156" s="105" t="s">
        <v>946</v>
      </c>
      <c r="V156" s="105" t="s">
        <v>947</v>
      </c>
      <c r="W156" s="33"/>
      <c r="X156" s="33" t="s">
        <v>535</v>
      </c>
      <c r="Y156" s="33"/>
      <c r="Z156" s="124" t="s">
        <v>1012</v>
      </c>
    </row>
  </sheetData>
  <mergeCells count="355">
    <mergeCell ref="D71:Z71"/>
    <mergeCell ref="D72:Z72"/>
    <mergeCell ref="B2:C2"/>
    <mergeCell ref="B85:B86"/>
    <mergeCell ref="C85:C86"/>
    <mergeCell ref="D85:D86"/>
    <mergeCell ref="F85:F86"/>
    <mergeCell ref="G85:G86"/>
    <mergeCell ref="W85:Z85"/>
    <mergeCell ref="D49:D50"/>
    <mergeCell ref="F49:F50"/>
    <mergeCell ref="G49:G50"/>
    <mergeCell ref="W49:Z49"/>
    <mergeCell ref="C60:C61"/>
    <mergeCell ref="D60:D61"/>
    <mergeCell ref="D67:Z67"/>
    <mergeCell ref="D79:Z79"/>
    <mergeCell ref="B4:Z4"/>
    <mergeCell ref="B26:B27"/>
    <mergeCell ref="C26:C27"/>
    <mergeCell ref="D26:D27"/>
    <mergeCell ref="F26:F27"/>
    <mergeCell ref="G26:G27"/>
    <mergeCell ref="B12:B13"/>
    <mergeCell ref="C12:C13"/>
    <mergeCell ref="D12:D13"/>
    <mergeCell ref="F12:F13"/>
    <mergeCell ref="G12:G13"/>
    <mergeCell ref="W12:Z12"/>
    <mergeCell ref="B72:C72"/>
    <mergeCell ref="B79:C79"/>
    <mergeCell ref="F60:F61"/>
    <mergeCell ref="G60:G61"/>
    <mergeCell ref="W60:Z60"/>
    <mergeCell ref="D55:Z55"/>
    <mergeCell ref="D56:Z56"/>
    <mergeCell ref="D57:Z57"/>
    <mergeCell ref="D58:Z58"/>
    <mergeCell ref="D59:Z59"/>
    <mergeCell ref="B55:C55"/>
    <mergeCell ref="B56:C56"/>
    <mergeCell ref="B57:C57"/>
    <mergeCell ref="D54:Z54"/>
    <mergeCell ref="B44:C44"/>
    <mergeCell ref="B45:C45"/>
    <mergeCell ref="B46:C46"/>
    <mergeCell ref="D70:Z70"/>
    <mergeCell ref="B47:C47"/>
    <mergeCell ref="B80:C80"/>
    <mergeCell ref="C119:C120"/>
    <mergeCell ref="D119:D120"/>
    <mergeCell ref="B109:B110"/>
    <mergeCell ref="C109:C110"/>
    <mergeCell ref="D109:D110"/>
    <mergeCell ref="F109:F110"/>
    <mergeCell ref="B95:B96"/>
    <mergeCell ref="C95:C96"/>
    <mergeCell ref="D95:D96"/>
    <mergeCell ref="F95:F96"/>
    <mergeCell ref="B90:C90"/>
    <mergeCell ref="B91:C91"/>
    <mergeCell ref="B92:C92"/>
    <mergeCell ref="B103:C103"/>
    <mergeCell ref="B104:C104"/>
    <mergeCell ref="B105:C105"/>
    <mergeCell ref="B106:C106"/>
    <mergeCell ref="B107:C107"/>
    <mergeCell ref="B81:C81"/>
    <mergeCell ref="B82:C82"/>
    <mergeCell ref="B83:C83"/>
    <mergeCell ref="B84:C84"/>
    <mergeCell ref="B89:C89"/>
    <mergeCell ref="B139:C139"/>
    <mergeCell ref="B140:C140"/>
    <mergeCell ref="C73:C74"/>
    <mergeCell ref="D73:D74"/>
    <mergeCell ref="F73:F74"/>
    <mergeCell ref="G73:G74"/>
    <mergeCell ref="W73:Z73"/>
    <mergeCell ref="B128:B129"/>
    <mergeCell ref="C128:C129"/>
    <mergeCell ref="D128:D129"/>
    <mergeCell ref="F128:F129"/>
    <mergeCell ref="G128:G129"/>
    <mergeCell ref="W128:Z128"/>
    <mergeCell ref="W119:Z119"/>
    <mergeCell ref="E119:E120"/>
    <mergeCell ref="B119:B120"/>
    <mergeCell ref="F119:F120"/>
    <mergeCell ref="G119:G120"/>
    <mergeCell ref="D123:Z123"/>
    <mergeCell ref="D122:Z122"/>
    <mergeCell ref="B94:C94"/>
    <mergeCell ref="B125:C125"/>
    <mergeCell ref="B126:C126"/>
    <mergeCell ref="B127:C127"/>
    <mergeCell ref="B149:Z149"/>
    <mergeCell ref="B150:B151"/>
    <mergeCell ref="C150:C151"/>
    <mergeCell ref="D150:D151"/>
    <mergeCell ref="F150:F151"/>
    <mergeCell ref="G150:G151"/>
    <mergeCell ref="W150:Z150"/>
    <mergeCell ref="B141:B142"/>
    <mergeCell ref="C141:C142"/>
    <mergeCell ref="D141:D142"/>
    <mergeCell ref="F141:F142"/>
    <mergeCell ref="G141:G142"/>
    <mergeCell ref="W141:Z141"/>
    <mergeCell ref="E141:E142"/>
    <mergeCell ref="E150:E151"/>
    <mergeCell ref="H141:H142"/>
    <mergeCell ref="I141:I142"/>
    <mergeCell ref="J141:J142"/>
    <mergeCell ref="K141:L141"/>
    <mergeCell ref="M141:Q141"/>
    <mergeCell ref="R141:R142"/>
    <mergeCell ref="S141:S142"/>
    <mergeCell ref="T141:T142"/>
    <mergeCell ref="U141:V141"/>
    <mergeCell ref="B6:C6"/>
    <mergeCell ref="B7:C7"/>
    <mergeCell ref="B8:C8"/>
    <mergeCell ref="B9:C9"/>
    <mergeCell ref="B10:C10"/>
    <mergeCell ref="B11:C11"/>
    <mergeCell ref="B20:C20"/>
    <mergeCell ref="B21:C21"/>
    <mergeCell ref="E38:E39"/>
    <mergeCell ref="B38:B39"/>
    <mergeCell ref="C38:C39"/>
    <mergeCell ref="D38:D39"/>
    <mergeCell ref="B22:C22"/>
    <mergeCell ref="B23:C23"/>
    <mergeCell ref="B24:C24"/>
    <mergeCell ref="B25:C25"/>
    <mergeCell ref="D21:Z21"/>
    <mergeCell ref="D22:Z22"/>
    <mergeCell ref="D23:Z23"/>
    <mergeCell ref="D24:Z24"/>
    <mergeCell ref="D25:Z25"/>
    <mergeCell ref="D9:Z9"/>
    <mergeCell ref="D10:Z10"/>
    <mergeCell ref="D11:Z11"/>
    <mergeCell ref="B135:C135"/>
    <mergeCell ref="B136:C136"/>
    <mergeCell ref="B137:C137"/>
    <mergeCell ref="B138:C138"/>
    <mergeCell ref="E26:E27"/>
    <mergeCell ref="B32:C32"/>
    <mergeCell ref="B33:C33"/>
    <mergeCell ref="B34:C34"/>
    <mergeCell ref="B35:C35"/>
    <mergeCell ref="B36:C36"/>
    <mergeCell ref="B37:C37"/>
    <mergeCell ref="E49:E50"/>
    <mergeCell ref="E60:E61"/>
    <mergeCell ref="E73:E74"/>
    <mergeCell ref="E85:E86"/>
    <mergeCell ref="E95:E96"/>
    <mergeCell ref="E109:E110"/>
    <mergeCell ref="B60:B61"/>
    <mergeCell ref="B73:B74"/>
    <mergeCell ref="D68:Z68"/>
    <mergeCell ref="D69:Z69"/>
    <mergeCell ref="B48:C48"/>
    <mergeCell ref="B54:C54"/>
    <mergeCell ref="B43:C43"/>
    <mergeCell ref="B49:B50"/>
    <mergeCell ref="C49:C50"/>
    <mergeCell ref="B70:C70"/>
    <mergeCell ref="B71:C71"/>
    <mergeCell ref="B58:C58"/>
    <mergeCell ref="B59:C59"/>
    <mergeCell ref="B67:C67"/>
    <mergeCell ref="B68:C68"/>
    <mergeCell ref="B69:C69"/>
    <mergeCell ref="B93:C93"/>
    <mergeCell ref="B117:C117"/>
    <mergeCell ref="B118:C118"/>
    <mergeCell ref="B122:C122"/>
    <mergeCell ref="B123:C123"/>
    <mergeCell ref="B124:C124"/>
    <mergeCell ref="B108:C108"/>
    <mergeCell ref="B113:C113"/>
    <mergeCell ref="B114:C114"/>
    <mergeCell ref="B115:C115"/>
    <mergeCell ref="B116:C116"/>
    <mergeCell ref="D140:Z140"/>
    <mergeCell ref="D138:Z138"/>
    <mergeCell ref="D139:Z139"/>
    <mergeCell ref="D137:Z137"/>
    <mergeCell ref="D136:Z136"/>
    <mergeCell ref="D127:Z127"/>
    <mergeCell ref="D126:Z126"/>
    <mergeCell ref="D125:Z125"/>
    <mergeCell ref="D124:Z124"/>
    <mergeCell ref="D135:Z135"/>
    <mergeCell ref="E128:E129"/>
    <mergeCell ref="H128:H129"/>
    <mergeCell ref="I128:I129"/>
    <mergeCell ref="J128:J129"/>
    <mergeCell ref="K128:L128"/>
    <mergeCell ref="M128:Q128"/>
    <mergeCell ref="R128:R129"/>
    <mergeCell ref="S128:S129"/>
    <mergeCell ref="T128:T129"/>
    <mergeCell ref="U128:V128"/>
    <mergeCell ref="D118:Z118"/>
    <mergeCell ref="D117:Z117"/>
    <mergeCell ref="D116:Z116"/>
    <mergeCell ref="D115:Z115"/>
    <mergeCell ref="D114:Z114"/>
    <mergeCell ref="D108:Z108"/>
    <mergeCell ref="D105:Z105"/>
    <mergeCell ref="D106:Z106"/>
    <mergeCell ref="D107:Z107"/>
    <mergeCell ref="D113:Z113"/>
    <mergeCell ref="G109:G110"/>
    <mergeCell ref="W109:Z109"/>
    <mergeCell ref="H109:H110"/>
    <mergeCell ref="I109:I110"/>
    <mergeCell ref="J109:J110"/>
    <mergeCell ref="K109:L109"/>
    <mergeCell ref="M109:Q109"/>
    <mergeCell ref="R109:R110"/>
    <mergeCell ref="S109:S110"/>
    <mergeCell ref="T109:T110"/>
    <mergeCell ref="U109:V109"/>
    <mergeCell ref="D104:Z104"/>
    <mergeCell ref="D90:Z90"/>
    <mergeCell ref="D91:Z91"/>
    <mergeCell ref="D92:Z92"/>
    <mergeCell ref="D93:Z93"/>
    <mergeCell ref="D94:Z94"/>
    <mergeCell ref="D84:Z84"/>
    <mergeCell ref="D80:Z80"/>
    <mergeCell ref="D81:Z81"/>
    <mergeCell ref="D82:Z82"/>
    <mergeCell ref="D83:Z83"/>
    <mergeCell ref="D89:Z89"/>
    <mergeCell ref="D103:Z103"/>
    <mergeCell ref="G95:G96"/>
    <mergeCell ref="W95:Z95"/>
    <mergeCell ref="H85:H86"/>
    <mergeCell ref="I85:I86"/>
    <mergeCell ref="J85:J86"/>
    <mergeCell ref="K85:L85"/>
    <mergeCell ref="M85:Q85"/>
    <mergeCell ref="R85:R86"/>
    <mergeCell ref="S85:S86"/>
    <mergeCell ref="T85:T86"/>
    <mergeCell ref="U85:V85"/>
    <mergeCell ref="D48:Z48"/>
    <mergeCell ref="D44:Z44"/>
    <mergeCell ref="D45:Z45"/>
    <mergeCell ref="D33:Z33"/>
    <mergeCell ref="D34:Z34"/>
    <mergeCell ref="D35:Z35"/>
    <mergeCell ref="D36:Z36"/>
    <mergeCell ref="D37:Z37"/>
    <mergeCell ref="F38:F39"/>
    <mergeCell ref="G38:G39"/>
    <mergeCell ref="W38:Z38"/>
    <mergeCell ref="D7:Z7"/>
    <mergeCell ref="D8:Z8"/>
    <mergeCell ref="D6:Z6"/>
    <mergeCell ref="D20:Z20"/>
    <mergeCell ref="D32:Z32"/>
    <mergeCell ref="D43:Z43"/>
    <mergeCell ref="E12:E13"/>
    <mergeCell ref="D46:Z46"/>
    <mergeCell ref="D47:Z47"/>
    <mergeCell ref="W26:Z26"/>
    <mergeCell ref="H12:H13"/>
    <mergeCell ref="I12:I13"/>
    <mergeCell ref="J12:J13"/>
    <mergeCell ref="K12:L12"/>
    <mergeCell ref="M12:Q12"/>
    <mergeCell ref="R12:R13"/>
    <mergeCell ref="S12:S13"/>
    <mergeCell ref="T12:T13"/>
    <mergeCell ref="U12:V12"/>
    <mergeCell ref="H26:H27"/>
    <mergeCell ref="I26:I27"/>
    <mergeCell ref="J26:J27"/>
    <mergeCell ref="K26:L26"/>
    <mergeCell ref="M26:Q26"/>
    <mergeCell ref="R26:R27"/>
    <mergeCell ref="S26:S27"/>
    <mergeCell ref="T26:T27"/>
    <mergeCell ref="U26:V26"/>
    <mergeCell ref="H38:H39"/>
    <mergeCell ref="I38:I39"/>
    <mergeCell ref="J38:J39"/>
    <mergeCell ref="K38:L38"/>
    <mergeCell ref="M38:Q38"/>
    <mergeCell ref="R38:R39"/>
    <mergeCell ref="S38:S39"/>
    <mergeCell ref="T38:T39"/>
    <mergeCell ref="U38:V38"/>
    <mergeCell ref="H49:H50"/>
    <mergeCell ref="I49:I50"/>
    <mergeCell ref="J49:J50"/>
    <mergeCell ref="K49:L49"/>
    <mergeCell ref="M49:Q49"/>
    <mergeCell ref="R49:R50"/>
    <mergeCell ref="S49:S50"/>
    <mergeCell ref="T49:T50"/>
    <mergeCell ref="U49:V49"/>
    <mergeCell ref="H60:H61"/>
    <mergeCell ref="I60:I61"/>
    <mergeCell ref="J60:J61"/>
    <mergeCell ref="K60:L60"/>
    <mergeCell ref="M60:Q60"/>
    <mergeCell ref="R60:R61"/>
    <mergeCell ref="S60:S61"/>
    <mergeCell ref="T60:T61"/>
    <mergeCell ref="U60:V60"/>
    <mergeCell ref="H73:H74"/>
    <mergeCell ref="I73:I74"/>
    <mergeCell ref="J73:J74"/>
    <mergeCell ref="K73:L73"/>
    <mergeCell ref="M73:Q73"/>
    <mergeCell ref="R73:R74"/>
    <mergeCell ref="S73:S74"/>
    <mergeCell ref="T73:T74"/>
    <mergeCell ref="U73:V73"/>
    <mergeCell ref="H95:H96"/>
    <mergeCell ref="I95:I96"/>
    <mergeCell ref="J95:J96"/>
    <mergeCell ref="K95:L95"/>
    <mergeCell ref="M95:Q95"/>
    <mergeCell ref="R95:R96"/>
    <mergeCell ref="S95:S96"/>
    <mergeCell ref="T95:T96"/>
    <mergeCell ref="U95:V95"/>
    <mergeCell ref="H119:H120"/>
    <mergeCell ref="I119:I120"/>
    <mergeCell ref="J119:J120"/>
    <mergeCell ref="K119:L119"/>
    <mergeCell ref="M119:Q119"/>
    <mergeCell ref="R119:R120"/>
    <mergeCell ref="S119:S120"/>
    <mergeCell ref="T119:T120"/>
    <mergeCell ref="U119:V119"/>
    <mergeCell ref="H150:H151"/>
    <mergeCell ref="I150:I151"/>
    <mergeCell ref="J150:J151"/>
    <mergeCell ref="K150:L150"/>
    <mergeCell ref="M150:Q150"/>
    <mergeCell ref="R150:R151"/>
    <mergeCell ref="S150:S151"/>
    <mergeCell ref="T150:T151"/>
    <mergeCell ref="U150:V150"/>
  </mergeCells>
  <phoneticPr fontId="15" type="noConversion"/>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09A4-2D22-44B2-9DB4-A7E9C6658CEB}">
  <dimension ref="B2:Z241"/>
  <sheetViews>
    <sheetView topLeftCell="B1" zoomScale="90" zoomScaleNormal="90" workbookViewId="0">
      <selection activeCell="B1" sqref="A1:XFD1048576"/>
    </sheetView>
  </sheetViews>
  <sheetFormatPr baseColWidth="10" defaultColWidth="10.625" defaultRowHeight="12.75"/>
  <cols>
    <col min="1" max="1" width="2.125" style="58" customWidth="1"/>
    <col min="2" max="2" width="29.5" style="76" customWidth="1"/>
    <col min="3" max="3" width="59.375" style="58" customWidth="1"/>
    <col min="4" max="4" width="17.125" style="71" customWidth="1"/>
    <col min="5" max="5" width="12.625" style="71" customWidth="1"/>
    <col min="6" max="7" width="10.75" style="58" customWidth="1"/>
    <col min="8" max="18" width="17.125" style="58" customWidth="1"/>
    <col min="19" max="19" width="29.75" style="58" customWidth="1"/>
    <col min="20" max="20" width="23.625" style="58" customWidth="1"/>
    <col min="21" max="21" width="27.5" style="58" customWidth="1"/>
    <col min="22" max="22" width="22.625" style="58" customWidth="1"/>
    <col min="23" max="25" width="17.125" style="58" customWidth="1"/>
    <col min="26" max="26" width="29.625" style="58" customWidth="1"/>
    <col min="27" max="27" width="14.125" style="58" customWidth="1"/>
    <col min="28" max="16384" width="10.625" style="58"/>
  </cols>
  <sheetData>
    <row r="2" spans="2:26" s="83" customFormat="1" ht="15">
      <c r="B2" s="202" t="s">
        <v>205</v>
      </c>
      <c r="C2" s="202"/>
      <c r="D2" s="23"/>
      <c r="E2" s="23"/>
    </row>
    <row r="3" spans="2:26">
      <c r="B3" s="72"/>
    </row>
    <row r="4" spans="2:26" ht="65.25" customHeight="1">
      <c r="B4" s="180" t="s">
        <v>364</v>
      </c>
      <c r="C4" s="180"/>
      <c r="D4" s="180"/>
      <c r="E4" s="180"/>
      <c r="F4" s="180"/>
      <c r="G4" s="180"/>
      <c r="H4" s="180"/>
      <c r="I4" s="180"/>
      <c r="J4" s="180"/>
      <c r="K4" s="180"/>
      <c r="L4" s="180"/>
      <c r="M4" s="180"/>
      <c r="N4" s="180"/>
      <c r="O4" s="180"/>
      <c r="P4" s="180"/>
      <c r="Q4" s="180"/>
      <c r="R4" s="180"/>
      <c r="S4" s="180"/>
      <c r="T4" s="180"/>
      <c r="U4" s="180"/>
      <c r="V4" s="180"/>
      <c r="W4" s="180"/>
      <c r="X4" s="180"/>
      <c r="Y4" s="180"/>
      <c r="Z4" s="180"/>
    </row>
    <row r="5" spans="2:26" s="25" customFormat="1" ht="20.25" customHeight="1">
      <c r="B5" s="164" t="s">
        <v>206</v>
      </c>
      <c r="C5" s="172"/>
      <c r="D5" s="193" t="str">
        <f>+TOC_General!W17</f>
        <v>ACP (25)</v>
      </c>
      <c r="E5" s="194"/>
      <c r="F5" s="194"/>
      <c r="G5" s="194"/>
      <c r="H5" s="194"/>
      <c r="I5" s="194"/>
      <c r="J5" s="194"/>
      <c r="K5" s="194"/>
      <c r="L5" s="194"/>
      <c r="M5" s="194"/>
      <c r="N5" s="194"/>
      <c r="O5" s="194"/>
      <c r="P5" s="194"/>
      <c r="Q5" s="194"/>
      <c r="R5" s="194"/>
      <c r="S5" s="194"/>
      <c r="T5" s="194"/>
      <c r="U5" s="194"/>
      <c r="V5" s="194"/>
      <c r="W5" s="194"/>
      <c r="X5" s="194"/>
      <c r="Y5" s="194"/>
      <c r="Z5" s="195"/>
    </row>
    <row r="6" spans="2:26" s="29" customFormat="1" ht="58.5" customHeight="1">
      <c r="B6" s="162" t="s">
        <v>261</v>
      </c>
      <c r="C6" s="163"/>
      <c r="D6" s="203" t="s">
        <v>688</v>
      </c>
      <c r="E6" s="203"/>
      <c r="F6" s="203"/>
      <c r="G6" s="203"/>
      <c r="H6" s="204"/>
      <c r="I6" s="204"/>
      <c r="J6" s="204"/>
      <c r="K6" s="204"/>
      <c r="L6" s="204"/>
      <c r="M6" s="204"/>
      <c r="N6" s="204"/>
      <c r="O6" s="204"/>
      <c r="P6" s="204"/>
      <c r="Q6" s="204"/>
      <c r="R6" s="204"/>
      <c r="S6" s="204"/>
      <c r="T6" s="204"/>
      <c r="U6" s="204"/>
      <c r="V6" s="204"/>
      <c r="W6" s="203"/>
      <c r="X6" s="203"/>
      <c r="Y6" s="203"/>
      <c r="Z6" s="203"/>
    </row>
    <row r="7" spans="2:26" s="29" customFormat="1" ht="13.5" customHeight="1">
      <c r="B7" s="162" t="s">
        <v>207</v>
      </c>
      <c r="C7" s="163"/>
      <c r="D7" s="203" t="s">
        <v>493</v>
      </c>
      <c r="E7" s="203"/>
      <c r="F7" s="203"/>
      <c r="G7" s="203"/>
      <c r="H7" s="204"/>
      <c r="I7" s="204"/>
      <c r="J7" s="204"/>
      <c r="K7" s="204"/>
      <c r="L7" s="204"/>
      <c r="M7" s="204"/>
      <c r="N7" s="204"/>
      <c r="O7" s="204"/>
      <c r="P7" s="204"/>
      <c r="Q7" s="204"/>
      <c r="R7" s="204"/>
      <c r="S7" s="204"/>
      <c r="T7" s="204"/>
      <c r="U7" s="204"/>
      <c r="V7" s="204"/>
      <c r="W7" s="203"/>
      <c r="X7" s="203"/>
      <c r="Y7" s="203"/>
      <c r="Z7" s="203"/>
    </row>
    <row r="8" spans="2:26" s="29" customFormat="1" ht="13.5" customHeight="1">
      <c r="B8" s="162" t="s">
        <v>208</v>
      </c>
      <c r="C8" s="163"/>
      <c r="D8" s="203" t="s">
        <v>494</v>
      </c>
      <c r="E8" s="203"/>
      <c r="F8" s="203"/>
      <c r="G8" s="203"/>
      <c r="H8" s="204"/>
      <c r="I8" s="204"/>
      <c r="J8" s="204"/>
      <c r="K8" s="204"/>
      <c r="L8" s="204"/>
      <c r="M8" s="204"/>
      <c r="N8" s="204"/>
      <c r="O8" s="204"/>
      <c r="P8" s="204"/>
      <c r="Q8" s="204"/>
      <c r="R8" s="204"/>
      <c r="S8" s="204"/>
      <c r="T8" s="204"/>
      <c r="U8" s="204"/>
      <c r="V8" s="204"/>
      <c r="W8" s="203"/>
      <c r="X8" s="203"/>
      <c r="Y8" s="203"/>
      <c r="Z8" s="203"/>
    </row>
    <row r="9" spans="2:26" s="29" customFormat="1" ht="42.75" customHeight="1">
      <c r="B9" s="162" t="s">
        <v>209</v>
      </c>
      <c r="C9" s="163"/>
      <c r="D9" s="203" t="s">
        <v>1416</v>
      </c>
      <c r="E9" s="203"/>
      <c r="F9" s="203"/>
      <c r="G9" s="203"/>
      <c r="H9" s="204"/>
      <c r="I9" s="204"/>
      <c r="J9" s="204"/>
      <c r="K9" s="204"/>
      <c r="L9" s="204"/>
      <c r="M9" s="204"/>
      <c r="N9" s="204"/>
      <c r="O9" s="204"/>
      <c r="P9" s="204"/>
      <c r="Q9" s="204"/>
      <c r="R9" s="204"/>
      <c r="S9" s="204"/>
      <c r="T9" s="204"/>
      <c r="U9" s="204"/>
      <c r="V9" s="204"/>
      <c r="W9" s="203"/>
      <c r="X9" s="203"/>
      <c r="Y9" s="203"/>
      <c r="Z9" s="203"/>
    </row>
    <row r="10" spans="2:26" s="29" customFormat="1" ht="36" customHeight="1">
      <c r="B10" s="157" t="s">
        <v>210</v>
      </c>
      <c r="C10" s="158"/>
      <c r="D10" s="213" t="s">
        <v>520</v>
      </c>
      <c r="E10" s="213"/>
      <c r="F10" s="213"/>
      <c r="G10" s="213"/>
      <c r="H10" s="213"/>
      <c r="I10" s="213"/>
      <c r="J10" s="213"/>
      <c r="K10" s="213"/>
      <c r="L10" s="213"/>
      <c r="M10" s="213"/>
      <c r="N10" s="213"/>
      <c r="O10" s="213"/>
      <c r="P10" s="213"/>
      <c r="Q10" s="213"/>
      <c r="R10" s="213"/>
      <c r="S10" s="213"/>
      <c r="T10" s="213"/>
      <c r="U10" s="213"/>
      <c r="V10" s="213"/>
      <c r="W10" s="213"/>
      <c r="X10" s="213"/>
      <c r="Y10" s="213"/>
      <c r="Z10" s="213"/>
    </row>
    <row r="11" spans="2:26" s="67" customFormat="1" ht="24.75" customHeight="1">
      <c r="B11" s="155" t="s">
        <v>211</v>
      </c>
      <c r="C11" s="155" t="s">
        <v>212</v>
      </c>
      <c r="D11" s="155" t="s">
        <v>213</v>
      </c>
      <c r="E11" s="155" t="s">
        <v>485</v>
      </c>
      <c r="F11" s="155" t="s">
        <v>214</v>
      </c>
      <c r="G11" s="155" t="s">
        <v>215</v>
      </c>
      <c r="H11" s="231" t="s">
        <v>719</v>
      </c>
      <c r="I11" s="231" t="s">
        <v>720</v>
      </c>
      <c r="J11" s="231" t="s">
        <v>721</v>
      </c>
      <c r="K11" s="231" t="s">
        <v>722</v>
      </c>
      <c r="L11" s="231"/>
      <c r="M11" s="231" t="s">
        <v>723</v>
      </c>
      <c r="N11" s="231"/>
      <c r="O11" s="231"/>
      <c r="P11" s="231"/>
      <c r="Q11" s="231"/>
      <c r="R11" s="232" t="s">
        <v>731</v>
      </c>
      <c r="S11" s="232" t="s">
        <v>732</v>
      </c>
      <c r="T11" s="232" t="s">
        <v>733</v>
      </c>
      <c r="U11" s="232" t="s">
        <v>734</v>
      </c>
      <c r="V11" s="232"/>
      <c r="W11" s="155" t="s">
        <v>216</v>
      </c>
      <c r="X11" s="155"/>
      <c r="Y11" s="155"/>
      <c r="Z11" s="155"/>
    </row>
    <row r="12" spans="2:26" s="67" customFormat="1" ht="81.75" customHeight="1">
      <c r="B12" s="155"/>
      <c r="C12" s="155"/>
      <c r="D12" s="155"/>
      <c r="E12" s="155"/>
      <c r="F12" s="155"/>
      <c r="G12" s="155"/>
      <c r="H12" s="231"/>
      <c r="I12" s="231"/>
      <c r="J12" s="231"/>
      <c r="K12" s="130" t="s">
        <v>724</v>
      </c>
      <c r="L12" s="130" t="s">
        <v>725</v>
      </c>
      <c r="M12" s="130" t="s">
        <v>726</v>
      </c>
      <c r="N12" s="130" t="s">
        <v>727</v>
      </c>
      <c r="O12" s="130" t="s">
        <v>728</v>
      </c>
      <c r="P12" s="130" t="s">
        <v>729</v>
      </c>
      <c r="Q12" s="130" t="s">
        <v>730</v>
      </c>
      <c r="R12" s="232"/>
      <c r="S12" s="232"/>
      <c r="T12" s="232"/>
      <c r="U12" s="129" t="s">
        <v>735</v>
      </c>
      <c r="V12" s="129" t="s">
        <v>736</v>
      </c>
      <c r="W12" s="120" t="s">
        <v>217</v>
      </c>
      <c r="X12" s="120" t="s">
        <v>218</v>
      </c>
      <c r="Y12" s="120" t="s">
        <v>219</v>
      </c>
      <c r="Z12" s="120" t="s">
        <v>220</v>
      </c>
    </row>
    <row r="13" spans="2:26" s="29" customFormat="1" ht="63.75">
      <c r="B13" s="26" t="str">
        <f>+TOC_General!W18</f>
        <v>Fortalecimiento de control y vigilancia</v>
      </c>
      <c r="C13" s="126" t="s">
        <v>629</v>
      </c>
      <c r="D13" s="44" t="s">
        <v>552</v>
      </c>
      <c r="E13" s="51" t="s">
        <v>602</v>
      </c>
      <c r="F13" s="45">
        <v>10</v>
      </c>
      <c r="G13" s="45">
        <v>20</v>
      </c>
      <c r="H13" s="45"/>
      <c r="I13" s="45"/>
      <c r="J13" s="45"/>
      <c r="K13" s="45"/>
      <c r="L13" s="45"/>
      <c r="M13" s="45"/>
      <c r="N13" s="45"/>
      <c r="O13" s="45"/>
      <c r="P13" s="45"/>
      <c r="Q13" s="45"/>
      <c r="R13" s="45">
        <v>2</v>
      </c>
      <c r="S13" s="45" t="s">
        <v>1100</v>
      </c>
      <c r="T13" s="45" t="s">
        <v>943</v>
      </c>
      <c r="U13" s="45" t="s">
        <v>1102</v>
      </c>
      <c r="V13" s="45" t="s">
        <v>943</v>
      </c>
      <c r="W13" s="27"/>
      <c r="X13" s="27" t="s">
        <v>535</v>
      </c>
      <c r="Y13" s="27"/>
      <c r="Z13" s="59" t="s">
        <v>707</v>
      </c>
    </row>
    <row r="14" spans="2:26" s="29" customFormat="1" ht="51">
      <c r="B14" s="26" t="str">
        <f>+TOC_General!W19</f>
        <v>Herramientas de sostenibilidad financiera</v>
      </c>
      <c r="C14" s="48" t="s">
        <v>630</v>
      </c>
      <c r="D14" s="49" t="s">
        <v>595</v>
      </c>
      <c r="E14" s="52" t="s">
        <v>603</v>
      </c>
      <c r="F14" s="46">
        <v>1</v>
      </c>
      <c r="G14" s="46">
        <v>1</v>
      </c>
      <c r="H14" s="46"/>
      <c r="I14" s="46"/>
      <c r="J14" s="46"/>
      <c r="K14" s="46"/>
      <c r="L14" s="46"/>
      <c r="M14" s="46"/>
      <c r="N14" s="46"/>
      <c r="O14" s="46"/>
      <c r="P14" s="46"/>
      <c r="Q14" s="46"/>
      <c r="R14" s="46">
        <v>3</v>
      </c>
      <c r="S14" s="46" t="s">
        <v>1101</v>
      </c>
      <c r="T14" s="46" t="s">
        <v>943</v>
      </c>
      <c r="U14" s="46" t="s">
        <v>1400</v>
      </c>
      <c r="V14" s="46" t="s">
        <v>943</v>
      </c>
      <c r="W14" s="27"/>
      <c r="X14" s="27" t="s">
        <v>535</v>
      </c>
      <c r="Y14" s="27"/>
      <c r="Z14" s="124" t="s">
        <v>855</v>
      </c>
    </row>
    <row r="15" spans="2:26" s="29" customFormat="1" ht="102">
      <c r="B15" s="26" t="str">
        <f>+TOC_General!W20</f>
        <v>Fortalecimiento a los concesionarios de las ACP</v>
      </c>
      <c r="C15" s="126" t="s">
        <v>575</v>
      </c>
      <c r="D15" s="44" t="s">
        <v>491</v>
      </c>
      <c r="E15" s="51" t="s">
        <v>604</v>
      </c>
      <c r="F15" s="47">
        <v>20</v>
      </c>
      <c r="G15" s="47">
        <v>20</v>
      </c>
      <c r="H15" s="63"/>
      <c r="I15" s="63"/>
      <c r="J15" s="63"/>
      <c r="K15" s="63"/>
      <c r="L15" s="63"/>
      <c r="M15" s="63"/>
      <c r="N15" s="63"/>
      <c r="O15" s="63"/>
      <c r="P15" s="63"/>
      <c r="Q15" s="63"/>
      <c r="R15" s="63">
        <v>2</v>
      </c>
      <c r="S15" s="45" t="s">
        <v>1100</v>
      </c>
      <c r="T15" s="63" t="s">
        <v>943</v>
      </c>
      <c r="U15" s="63" t="s">
        <v>1400</v>
      </c>
      <c r="V15" s="63" t="s">
        <v>943</v>
      </c>
      <c r="W15" s="27"/>
      <c r="X15" s="27"/>
      <c r="Y15" s="27" t="s">
        <v>535</v>
      </c>
      <c r="Z15" s="124" t="s">
        <v>708</v>
      </c>
    </row>
    <row r="16" spans="2:26" s="25" customFormat="1" ht="22.5" customHeight="1">
      <c r="B16" s="164" t="s">
        <v>206</v>
      </c>
      <c r="C16" s="172"/>
      <c r="D16" s="193" t="str">
        <f>+TOC_General!W21</f>
        <v>ACR Ampiyacu Apayacu</v>
      </c>
      <c r="E16" s="194"/>
      <c r="F16" s="194"/>
      <c r="G16" s="194"/>
      <c r="H16" s="194"/>
      <c r="I16" s="194"/>
      <c r="J16" s="194"/>
      <c r="K16" s="194"/>
      <c r="L16" s="194"/>
      <c r="M16" s="194"/>
      <c r="N16" s="194"/>
      <c r="O16" s="194"/>
      <c r="P16" s="194"/>
      <c r="Q16" s="194"/>
      <c r="R16" s="194"/>
      <c r="S16" s="194"/>
      <c r="T16" s="194"/>
      <c r="U16" s="194"/>
      <c r="V16" s="194"/>
      <c r="W16" s="194"/>
      <c r="X16" s="194"/>
      <c r="Y16" s="194"/>
      <c r="Z16" s="195"/>
    </row>
    <row r="17" spans="2:26" s="29" customFormat="1" ht="43.5" customHeight="1">
      <c r="B17" s="162" t="s">
        <v>261</v>
      </c>
      <c r="C17" s="163"/>
      <c r="D17" s="203" t="s">
        <v>521</v>
      </c>
      <c r="E17" s="203"/>
      <c r="F17" s="203"/>
      <c r="G17" s="203"/>
      <c r="H17" s="204"/>
      <c r="I17" s="204"/>
      <c r="J17" s="204"/>
      <c r="K17" s="204"/>
      <c r="L17" s="204"/>
      <c r="M17" s="204"/>
      <c r="N17" s="204"/>
      <c r="O17" s="204"/>
      <c r="P17" s="204"/>
      <c r="Q17" s="204"/>
      <c r="R17" s="204"/>
      <c r="S17" s="204"/>
      <c r="T17" s="204"/>
      <c r="U17" s="204"/>
      <c r="V17" s="204"/>
      <c r="W17" s="203"/>
      <c r="X17" s="203"/>
      <c r="Y17" s="203"/>
      <c r="Z17" s="203"/>
    </row>
    <row r="18" spans="2:26" s="29" customFormat="1" ht="18" customHeight="1">
      <c r="B18" s="162" t="s">
        <v>207</v>
      </c>
      <c r="C18" s="163"/>
      <c r="D18" s="203" t="s">
        <v>1420</v>
      </c>
      <c r="E18" s="203"/>
      <c r="F18" s="203"/>
      <c r="G18" s="203"/>
      <c r="H18" s="204"/>
      <c r="I18" s="204"/>
      <c r="J18" s="204"/>
      <c r="K18" s="204"/>
      <c r="L18" s="204"/>
      <c r="M18" s="204"/>
      <c r="N18" s="204"/>
      <c r="O18" s="204"/>
      <c r="P18" s="204"/>
      <c r="Q18" s="204"/>
      <c r="R18" s="204"/>
      <c r="S18" s="204"/>
      <c r="T18" s="204"/>
      <c r="U18" s="204"/>
      <c r="V18" s="204"/>
      <c r="W18" s="203"/>
      <c r="X18" s="203"/>
      <c r="Y18" s="203"/>
      <c r="Z18" s="203"/>
    </row>
    <row r="19" spans="2:26" s="29" customFormat="1" ht="18" customHeight="1">
      <c r="B19" s="162" t="s">
        <v>208</v>
      </c>
      <c r="C19" s="163"/>
      <c r="D19" s="203" t="s">
        <v>657</v>
      </c>
      <c r="E19" s="203"/>
      <c r="F19" s="203"/>
      <c r="G19" s="203"/>
      <c r="H19" s="204"/>
      <c r="I19" s="204"/>
      <c r="J19" s="204"/>
      <c r="K19" s="204"/>
      <c r="L19" s="204"/>
      <c r="M19" s="204"/>
      <c r="N19" s="204"/>
      <c r="O19" s="204"/>
      <c r="P19" s="204"/>
      <c r="Q19" s="204"/>
      <c r="R19" s="204"/>
      <c r="S19" s="204"/>
      <c r="T19" s="204"/>
      <c r="U19" s="204"/>
      <c r="V19" s="204"/>
      <c r="W19" s="203"/>
      <c r="X19" s="203"/>
      <c r="Y19" s="203"/>
      <c r="Z19" s="203"/>
    </row>
    <row r="20" spans="2:26" s="29" customFormat="1" ht="39" customHeight="1">
      <c r="B20" s="162" t="s">
        <v>209</v>
      </c>
      <c r="C20" s="163"/>
      <c r="D20" s="203" t="s">
        <v>1416</v>
      </c>
      <c r="E20" s="203"/>
      <c r="F20" s="203"/>
      <c r="G20" s="203"/>
      <c r="H20" s="204"/>
      <c r="I20" s="204"/>
      <c r="J20" s="204"/>
      <c r="K20" s="204"/>
      <c r="L20" s="204"/>
      <c r="M20" s="204"/>
      <c r="N20" s="204"/>
      <c r="O20" s="204"/>
      <c r="P20" s="204"/>
      <c r="Q20" s="204"/>
      <c r="R20" s="204"/>
      <c r="S20" s="204"/>
      <c r="T20" s="204"/>
      <c r="U20" s="204"/>
      <c r="V20" s="204"/>
      <c r="W20" s="203"/>
      <c r="X20" s="203"/>
      <c r="Y20" s="203"/>
      <c r="Z20" s="203"/>
    </row>
    <row r="21" spans="2:26" s="29" customFormat="1" ht="30.75" customHeight="1">
      <c r="B21" s="157" t="s">
        <v>210</v>
      </c>
      <c r="C21" s="158"/>
      <c r="D21" s="213" t="s">
        <v>511</v>
      </c>
      <c r="E21" s="213"/>
      <c r="F21" s="213"/>
      <c r="G21" s="213"/>
      <c r="H21" s="213"/>
      <c r="I21" s="213"/>
      <c r="J21" s="213"/>
      <c r="K21" s="213"/>
      <c r="L21" s="213"/>
      <c r="M21" s="213"/>
      <c r="N21" s="213"/>
      <c r="O21" s="213"/>
      <c r="P21" s="213"/>
      <c r="Q21" s="213"/>
      <c r="R21" s="213"/>
      <c r="S21" s="213"/>
      <c r="T21" s="213"/>
      <c r="U21" s="213"/>
      <c r="V21" s="213"/>
      <c r="W21" s="213"/>
      <c r="X21" s="213"/>
      <c r="Y21" s="213"/>
      <c r="Z21" s="213"/>
    </row>
    <row r="22" spans="2:26" s="67" customFormat="1" ht="24.75" customHeight="1">
      <c r="B22" s="155" t="s">
        <v>211</v>
      </c>
      <c r="C22" s="155" t="s">
        <v>212</v>
      </c>
      <c r="D22" s="155" t="s">
        <v>213</v>
      </c>
      <c r="E22" s="155" t="s">
        <v>485</v>
      </c>
      <c r="F22" s="155" t="s">
        <v>214</v>
      </c>
      <c r="G22" s="155" t="s">
        <v>215</v>
      </c>
      <c r="H22" s="231" t="s">
        <v>719</v>
      </c>
      <c r="I22" s="231" t="s">
        <v>720</v>
      </c>
      <c r="J22" s="231" t="s">
        <v>721</v>
      </c>
      <c r="K22" s="231" t="s">
        <v>722</v>
      </c>
      <c r="L22" s="231"/>
      <c r="M22" s="231" t="s">
        <v>723</v>
      </c>
      <c r="N22" s="231"/>
      <c r="O22" s="231"/>
      <c r="P22" s="231"/>
      <c r="Q22" s="231"/>
      <c r="R22" s="232" t="s">
        <v>731</v>
      </c>
      <c r="S22" s="232" t="s">
        <v>732</v>
      </c>
      <c r="T22" s="232" t="s">
        <v>733</v>
      </c>
      <c r="U22" s="232" t="s">
        <v>734</v>
      </c>
      <c r="V22" s="232"/>
      <c r="W22" s="155" t="s">
        <v>216</v>
      </c>
      <c r="X22" s="155"/>
      <c r="Y22" s="155"/>
      <c r="Z22" s="155"/>
    </row>
    <row r="23" spans="2:26" s="67" customFormat="1" ht="81.75" customHeight="1">
      <c r="B23" s="155"/>
      <c r="C23" s="155"/>
      <c r="D23" s="155"/>
      <c r="E23" s="155"/>
      <c r="F23" s="155"/>
      <c r="G23" s="155"/>
      <c r="H23" s="231"/>
      <c r="I23" s="231"/>
      <c r="J23" s="231"/>
      <c r="K23" s="130" t="s">
        <v>724</v>
      </c>
      <c r="L23" s="130" t="s">
        <v>725</v>
      </c>
      <c r="M23" s="130" t="s">
        <v>726</v>
      </c>
      <c r="N23" s="130" t="s">
        <v>727</v>
      </c>
      <c r="O23" s="130" t="s">
        <v>728</v>
      </c>
      <c r="P23" s="130" t="s">
        <v>729</v>
      </c>
      <c r="Q23" s="130" t="s">
        <v>730</v>
      </c>
      <c r="R23" s="232"/>
      <c r="S23" s="232"/>
      <c r="T23" s="232"/>
      <c r="U23" s="129" t="s">
        <v>735</v>
      </c>
      <c r="V23" s="129" t="s">
        <v>736</v>
      </c>
      <c r="W23" s="120" t="s">
        <v>217</v>
      </c>
      <c r="X23" s="120" t="s">
        <v>218</v>
      </c>
      <c r="Y23" s="120" t="s">
        <v>219</v>
      </c>
      <c r="Z23" s="120" t="s">
        <v>220</v>
      </c>
    </row>
    <row r="24" spans="2:26" s="29" customFormat="1" ht="76.5">
      <c r="B24" s="26" t="str">
        <f>+Intervenciones_Putumayo!B14</f>
        <v>Fortalecimiento del control y vigilancia</v>
      </c>
      <c r="C24" s="124" t="s">
        <v>1421</v>
      </c>
      <c r="D24" s="27" t="s">
        <v>273</v>
      </c>
      <c r="E24" s="51" t="s">
        <v>602</v>
      </c>
      <c r="F24" s="27">
        <v>3</v>
      </c>
      <c r="G24" s="27">
        <v>5</v>
      </c>
      <c r="H24" s="61"/>
      <c r="I24" s="61"/>
      <c r="J24" s="61"/>
      <c r="K24" s="61"/>
      <c r="L24" s="61"/>
      <c r="M24" s="61"/>
      <c r="N24" s="61"/>
      <c r="O24" s="61"/>
      <c r="P24" s="61"/>
      <c r="Q24" s="61"/>
      <c r="R24" s="61">
        <v>2</v>
      </c>
      <c r="S24" s="61" t="s">
        <v>1198</v>
      </c>
      <c r="T24" s="61" t="s">
        <v>1105</v>
      </c>
      <c r="U24" s="61" t="s">
        <v>1104</v>
      </c>
      <c r="V24" s="61" t="s">
        <v>1071</v>
      </c>
      <c r="W24" s="27"/>
      <c r="X24" s="27" t="s">
        <v>535</v>
      </c>
      <c r="Y24" s="27"/>
      <c r="Z24" s="124" t="s">
        <v>903</v>
      </c>
    </row>
    <row r="25" spans="2:26" s="29" customFormat="1" ht="63.75">
      <c r="B25" s="26" t="str">
        <f>+Intervenciones_Putumayo!B15</f>
        <v>Fortalecimiento del manejo de recursos (pesqueros y fauna silvestre)</v>
      </c>
      <c r="C25" s="124" t="s">
        <v>647</v>
      </c>
      <c r="D25" s="27" t="s">
        <v>274</v>
      </c>
      <c r="E25" s="53" t="s">
        <v>739</v>
      </c>
      <c r="F25" s="27">
        <v>4</v>
      </c>
      <c r="G25" s="27">
        <v>4</v>
      </c>
      <c r="H25" s="61"/>
      <c r="I25" s="61"/>
      <c r="J25" s="61"/>
      <c r="K25" s="61"/>
      <c r="L25" s="61"/>
      <c r="M25" s="61"/>
      <c r="N25" s="61"/>
      <c r="O25" s="61"/>
      <c r="P25" s="61"/>
      <c r="Q25" s="61"/>
      <c r="R25" s="61">
        <v>3</v>
      </c>
      <c r="S25" s="61" t="s">
        <v>1106</v>
      </c>
      <c r="T25" s="61" t="s">
        <v>1107</v>
      </c>
      <c r="U25" s="61" t="s">
        <v>1104</v>
      </c>
      <c r="V25" s="61" t="s">
        <v>1108</v>
      </c>
      <c r="W25" s="27"/>
      <c r="X25" s="27" t="s">
        <v>535</v>
      </c>
      <c r="Y25" s="27"/>
      <c r="Z25" s="124" t="s">
        <v>904</v>
      </c>
    </row>
    <row r="26" spans="2:26" s="29" customFormat="1" ht="89.25">
      <c r="B26" s="26" t="str">
        <f>+Intervenciones_Putumayo!B16</f>
        <v>Fortalecimiento a grupos de palmeras (aguaje, irapay, huasaí, chambira, copal)</v>
      </c>
      <c r="C26" s="124" t="s">
        <v>648</v>
      </c>
      <c r="D26" s="27" t="s">
        <v>274</v>
      </c>
      <c r="E26" s="53" t="s">
        <v>739</v>
      </c>
      <c r="F26" s="27">
        <v>4</v>
      </c>
      <c r="G26" s="27">
        <v>4</v>
      </c>
      <c r="H26" s="61"/>
      <c r="I26" s="61"/>
      <c r="J26" s="61"/>
      <c r="K26" s="61"/>
      <c r="L26" s="61"/>
      <c r="M26" s="61"/>
      <c r="N26" s="61"/>
      <c r="O26" s="61"/>
      <c r="P26" s="61"/>
      <c r="Q26" s="61"/>
      <c r="R26" s="61">
        <v>3</v>
      </c>
      <c r="S26" s="61" t="s">
        <v>1106</v>
      </c>
      <c r="T26" s="61" t="s">
        <v>1107</v>
      </c>
      <c r="U26" s="61" t="s">
        <v>1104</v>
      </c>
      <c r="V26" s="61" t="s">
        <v>1108</v>
      </c>
      <c r="W26" s="27"/>
      <c r="Y26" s="27" t="s">
        <v>535</v>
      </c>
      <c r="Z26" s="124" t="s">
        <v>905</v>
      </c>
    </row>
    <row r="27" spans="2:26" s="29" customFormat="1" ht="76.5">
      <c r="B27" s="26" t="str">
        <f>+Intervenciones_Putumayo!B17</f>
        <v>Manejo especies forestales maderables aprovechables bajo manejo en la zona de influencia del ACR: tornillo, de cumala, moena, marupá, aguanillo, shiringarana, shihuahuaco y azúcar huayo.</v>
      </c>
      <c r="C27" s="124" t="s">
        <v>475</v>
      </c>
      <c r="D27" s="27" t="s">
        <v>307</v>
      </c>
      <c r="E27" s="50" t="s">
        <v>607</v>
      </c>
      <c r="F27" s="27">
        <v>25</v>
      </c>
      <c r="G27" s="27">
        <v>25</v>
      </c>
      <c r="H27" s="61"/>
      <c r="I27" s="61"/>
      <c r="J27" s="61"/>
      <c r="K27" s="61"/>
      <c r="L27" s="61"/>
      <c r="M27" s="61"/>
      <c r="N27" s="61"/>
      <c r="O27" s="61"/>
      <c r="P27" s="61"/>
      <c r="Q27" s="61"/>
      <c r="R27" s="61">
        <v>2</v>
      </c>
      <c r="S27" s="61" t="s">
        <v>1111</v>
      </c>
      <c r="T27" s="61" t="s">
        <v>1107</v>
      </c>
      <c r="U27" s="61" t="s">
        <v>1112</v>
      </c>
      <c r="V27" s="61" t="s">
        <v>1141</v>
      </c>
      <c r="W27" s="27"/>
      <c r="X27" s="27" t="s">
        <v>535</v>
      </c>
      <c r="Y27" s="27"/>
      <c r="Z27" s="124" t="s">
        <v>906</v>
      </c>
    </row>
    <row r="28" spans="2:26" s="29" customFormat="1" ht="51">
      <c r="B28" s="26" t="str">
        <f>+Intervenciones_Putumayo!B18</f>
        <v>Promover la actividad turística vivencial y de naturaleza, dando expresiones culturales de cuatro pueblos indígenas</v>
      </c>
      <c r="C28" s="124" t="s">
        <v>649</v>
      </c>
      <c r="D28" s="27" t="s">
        <v>474</v>
      </c>
      <c r="E28" s="53" t="s">
        <v>607</v>
      </c>
      <c r="F28" s="27">
        <v>1</v>
      </c>
      <c r="G28" s="27">
        <v>1</v>
      </c>
      <c r="H28" s="61"/>
      <c r="I28" s="61"/>
      <c r="J28" s="61"/>
      <c r="K28" s="61"/>
      <c r="L28" s="61"/>
      <c r="M28" s="61"/>
      <c r="N28" s="61"/>
      <c r="O28" s="61"/>
      <c r="P28" s="61"/>
      <c r="Q28" s="61"/>
      <c r="R28" s="61">
        <v>3</v>
      </c>
      <c r="S28" s="61" t="s">
        <v>1113</v>
      </c>
      <c r="T28" s="61" t="s">
        <v>1107</v>
      </c>
      <c r="U28" s="61" t="s">
        <v>1112</v>
      </c>
      <c r="V28" s="61" t="s">
        <v>1139</v>
      </c>
      <c r="W28" s="27"/>
      <c r="X28" s="27" t="s">
        <v>535</v>
      </c>
      <c r="Y28" s="27"/>
      <c r="Z28" s="124" t="s">
        <v>907</v>
      </c>
    </row>
    <row r="29" spans="2:26" s="29" customFormat="1" ht="89.25">
      <c r="B29" s="26" t="str">
        <f>+Intervenciones_Putumayo!B19</f>
        <v>Fortalecimiento de Comité de Gestión y Sistema Regional de Conservación</v>
      </c>
      <c r="C29" s="124" t="s">
        <v>1022</v>
      </c>
      <c r="D29" s="27" t="s">
        <v>275</v>
      </c>
      <c r="E29" s="51" t="s">
        <v>604</v>
      </c>
      <c r="F29" s="27">
        <v>4</v>
      </c>
      <c r="G29" s="27">
        <v>6</v>
      </c>
      <c r="H29" s="61"/>
      <c r="I29" s="61"/>
      <c r="J29" s="61"/>
      <c r="K29" s="61"/>
      <c r="L29" s="61"/>
      <c r="M29" s="61"/>
      <c r="N29" s="61"/>
      <c r="O29" s="61"/>
      <c r="P29" s="61"/>
      <c r="Q29" s="61"/>
      <c r="R29" s="61">
        <v>2</v>
      </c>
      <c r="S29" s="61" t="s">
        <v>1116</v>
      </c>
      <c r="T29" s="61" t="s">
        <v>1114</v>
      </c>
      <c r="U29" s="61" t="s">
        <v>1112</v>
      </c>
      <c r="V29" s="61" t="s">
        <v>1115</v>
      </c>
      <c r="W29" s="27"/>
      <c r="X29" s="27"/>
      <c r="Y29" s="27" t="s">
        <v>535</v>
      </c>
      <c r="Z29" s="124" t="s">
        <v>1007</v>
      </c>
    </row>
    <row r="30" spans="2:26" s="25" customFormat="1" ht="23.25" customHeight="1">
      <c r="B30" s="164" t="s">
        <v>206</v>
      </c>
      <c r="C30" s="172"/>
      <c r="D30" s="193" t="str">
        <f>+TOC_General!Q17</f>
        <v>ACR Comunal Tamshiyacu Tahuayo</v>
      </c>
      <c r="E30" s="194"/>
      <c r="F30" s="194"/>
      <c r="G30" s="194"/>
      <c r="H30" s="194"/>
      <c r="I30" s="194"/>
      <c r="J30" s="194"/>
      <c r="K30" s="194"/>
      <c r="L30" s="194"/>
      <c r="M30" s="194"/>
      <c r="N30" s="194"/>
      <c r="O30" s="194"/>
      <c r="P30" s="194"/>
      <c r="Q30" s="194"/>
      <c r="R30" s="194"/>
      <c r="S30" s="194"/>
      <c r="T30" s="194"/>
      <c r="U30" s="194"/>
      <c r="V30" s="194"/>
      <c r="W30" s="194"/>
      <c r="X30" s="194"/>
      <c r="Y30" s="194"/>
      <c r="Z30" s="195"/>
    </row>
    <row r="31" spans="2:26" s="29" customFormat="1" ht="33" customHeight="1">
      <c r="B31" s="162" t="s">
        <v>261</v>
      </c>
      <c r="C31" s="163"/>
      <c r="D31" s="203" t="s">
        <v>522</v>
      </c>
      <c r="E31" s="203"/>
      <c r="F31" s="203"/>
      <c r="G31" s="203"/>
      <c r="H31" s="204"/>
      <c r="I31" s="204"/>
      <c r="J31" s="204"/>
      <c r="K31" s="204"/>
      <c r="L31" s="204"/>
      <c r="M31" s="204"/>
      <c r="N31" s="204"/>
      <c r="O31" s="204"/>
      <c r="P31" s="204"/>
      <c r="Q31" s="204"/>
      <c r="R31" s="204"/>
      <c r="S31" s="204"/>
      <c r="T31" s="204"/>
      <c r="U31" s="204"/>
      <c r="V31" s="204"/>
      <c r="W31" s="203"/>
      <c r="X31" s="203"/>
      <c r="Y31" s="203"/>
      <c r="Z31" s="203"/>
    </row>
    <row r="32" spans="2:26" s="29" customFormat="1" ht="18" customHeight="1">
      <c r="B32" s="162" t="s">
        <v>207</v>
      </c>
      <c r="C32" s="163"/>
      <c r="D32" s="203" t="s">
        <v>1420</v>
      </c>
      <c r="E32" s="203"/>
      <c r="F32" s="203"/>
      <c r="G32" s="203"/>
      <c r="H32" s="204"/>
      <c r="I32" s="204"/>
      <c r="J32" s="204"/>
      <c r="K32" s="204"/>
      <c r="L32" s="204"/>
      <c r="M32" s="204"/>
      <c r="N32" s="204"/>
      <c r="O32" s="204"/>
      <c r="P32" s="204"/>
      <c r="Q32" s="204"/>
      <c r="R32" s="204"/>
      <c r="S32" s="204"/>
      <c r="T32" s="204"/>
      <c r="U32" s="204"/>
      <c r="V32" s="204"/>
      <c r="W32" s="203"/>
      <c r="X32" s="203"/>
      <c r="Y32" s="203"/>
      <c r="Z32" s="203"/>
    </row>
    <row r="33" spans="2:26" s="29" customFormat="1" ht="18" customHeight="1">
      <c r="B33" s="162" t="s">
        <v>208</v>
      </c>
      <c r="C33" s="163"/>
      <c r="D33" s="203" t="s">
        <v>650</v>
      </c>
      <c r="E33" s="203"/>
      <c r="F33" s="203"/>
      <c r="G33" s="203"/>
      <c r="H33" s="204"/>
      <c r="I33" s="204"/>
      <c r="J33" s="204"/>
      <c r="K33" s="204"/>
      <c r="L33" s="204"/>
      <c r="M33" s="204"/>
      <c r="N33" s="204"/>
      <c r="O33" s="204"/>
      <c r="P33" s="204"/>
      <c r="Q33" s="204"/>
      <c r="R33" s="204"/>
      <c r="S33" s="204"/>
      <c r="T33" s="204"/>
      <c r="U33" s="204"/>
      <c r="V33" s="204"/>
      <c r="W33" s="203"/>
      <c r="X33" s="203"/>
      <c r="Y33" s="203"/>
      <c r="Z33" s="203"/>
    </row>
    <row r="34" spans="2:26" s="29" customFormat="1" ht="39.75" customHeight="1">
      <c r="B34" s="162" t="s">
        <v>209</v>
      </c>
      <c r="C34" s="163"/>
      <c r="D34" s="203" t="s">
        <v>1416</v>
      </c>
      <c r="E34" s="203"/>
      <c r="F34" s="203"/>
      <c r="G34" s="203"/>
      <c r="H34" s="204"/>
      <c r="I34" s="204"/>
      <c r="J34" s="204"/>
      <c r="K34" s="204"/>
      <c r="L34" s="204"/>
      <c r="M34" s="204"/>
      <c r="N34" s="204"/>
      <c r="O34" s="204"/>
      <c r="P34" s="204"/>
      <c r="Q34" s="204"/>
      <c r="R34" s="204"/>
      <c r="S34" s="204"/>
      <c r="T34" s="204"/>
      <c r="U34" s="204"/>
      <c r="V34" s="204"/>
      <c r="W34" s="203"/>
      <c r="X34" s="203"/>
      <c r="Y34" s="203"/>
      <c r="Z34" s="203"/>
    </row>
    <row r="35" spans="2:26" s="29" customFormat="1" ht="28.5" customHeight="1">
      <c r="B35" s="157" t="s">
        <v>210</v>
      </c>
      <c r="C35" s="158"/>
      <c r="D35" s="213" t="s">
        <v>511</v>
      </c>
      <c r="E35" s="213"/>
      <c r="F35" s="213"/>
      <c r="G35" s="213"/>
      <c r="H35" s="213"/>
      <c r="I35" s="213"/>
      <c r="J35" s="213"/>
      <c r="K35" s="213"/>
      <c r="L35" s="213"/>
      <c r="M35" s="213"/>
      <c r="N35" s="213"/>
      <c r="O35" s="213"/>
      <c r="P35" s="213"/>
      <c r="Q35" s="213"/>
      <c r="R35" s="213"/>
      <c r="S35" s="213"/>
      <c r="T35" s="213"/>
      <c r="U35" s="213"/>
      <c r="V35" s="213"/>
      <c r="W35" s="213"/>
      <c r="X35" s="213"/>
      <c r="Y35" s="213"/>
      <c r="Z35" s="213"/>
    </row>
    <row r="36" spans="2:26" s="67" customFormat="1" ht="21.75" customHeight="1">
      <c r="B36" s="155" t="s">
        <v>211</v>
      </c>
      <c r="C36" s="155" t="s">
        <v>212</v>
      </c>
      <c r="D36" s="155" t="s">
        <v>213</v>
      </c>
      <c r="E36" s="155" t="s">
        <v>485</v>
      </c>
      <c r="F36" s="155" t="s">
        <v>214</v>
      </c>
      <c r="G36" s="155" t="s">
        <v>215</v>
      </c>
      <c r="H36" s="231" t="s">
        <v>719</v>
      </c>
      <c r="I36" s="231" t="s">
        <v>720</v>
      </c>
      <c r="J36" s="231" t="s">
        <v>721</v>
      </c>
      <c r="K36" s="231" t="s">
        <v>722</v>
      </c>
      <c r="L36" s="231"/>
      <c r="M36" s="231" t="s">
        <v>723</v>
      </c>
      <c r="N36" s="231"/>
      <c r="O36" s="231"/>
      <c r="P36" s="231"/>
      <c r="Q36" s="231"/>
      <c r="R36" s="232" t="s">
        <v>731</v>
      </c>
      <c r="S36" s="232" t="s">
        <v>732</v>
      </c>
      <c r="T36" s="232" t="s">
        <v>733</v>
      </c>
      <c r="U36" s="232" t="s">
        <v>734</v>
      </c>
      <c r="V36" s="232"/>
      <c r="W36" s="155" t="s">
        <v>216</v>
      </c>
      <c r="X36" s="155"/>
      <c r="Y36" s="155"/>
      <c r="Z36" s="155"/>
    </row>
    <row r="37" spans="2:26" s="67" customFormat="1" ht="91.5" customHeight="1">
      <c r="B37" s="155"/>
      <c r="C37" s="155"/>
      <c r="D37" s="155"/>
      <c r="E37" s="155"/>
      <c r="F37" s="155"/>
      <c r="G37" s="155"/>
      <c r="H37" s="231"/>
      <c r="I37" s="231"/>
      <c r="J37" s="231"/>
      <c r="K37" s="130" t="s">
        <v>724</v>
      </c>
      <c r="L37" s="130" t="s">
        <v>725</v>
      </c>
      <c r="M37" s="130" t="s">
        <v>726</v>
      </c>
      <c r="N37" s="130" t="s">
        <v>727</v>
      </c>
      <c r="O37" s="130" t="s">
        <v>728</v>
      </c>
      <c r="P37" s="130" t="s">
        <v>729</v>
      </c>
      <c r="Q37" s="130" t="s">
        <v>730</v>
      </c>
      <c r="R37" s="232"/>
      <c r="S37" s="232"/>
      <c r="T37" s="232"/>
      <c r="U37" s="129" t="s">
        <v>735</v>
      </c>
      <c r="V37" s="129" t="s">
        <v>736</v>
      </c>
      <c r="W37" s="120" t="s">
        <v>217</v>
      </c>
      <c r="X37" s="120" t="s">
        <v>218</v>
      </c>
      <c r="Y37" s="120" t="s">
        <v>219</v>
      </c>
      <c r="Z37" s="120" t="s">
        <v>220</v>
      </c>
    </row>
    <row r="38" spans="2:26" s="29" customFormat="1" ht="89.25">
      <c r="B38" s="26" t="str">
        <f>+TOC_General!Y18</f>
        <v>Fortalecimiento del control y vigilancia</v>
      </c>
      <c r="C38" s="124" t="s">
        <v>1068</v>
      </c>
      <c r="D38" s="27" t="s">
        <v>273</v>
      </c>
      <c r="E38" s="51" t="s">
        <v>602</v>
      </c>
      <c r="F38" s="27">
        <v>5</v>
      </c>
      <c r="G38" s="27">
        <v>10</v>
      </c>
      <c r="H38" s="61"/>
      <c r="I38" s="61"/>
      <c r="J38" s="61"/>
      <c r="K38" s="61"/>
      <c r="L38" s="61"/>
      <c r="M38" s="61"/>
      <c r="N38" s="61"/>
      <c r="O38" s="61"/>
      <c r="P38" s="61"/>
      <c r="Q38" s="61"/>
      <c r="R38" s="61">
        <v>2</v>
      </c>
      <c r="S38" s="61" t="s">
        <v>1198</v>
      </c>
      <c r="T38" s="61" t="s">
        <v>1105</v>
      </c>
      <c r="U38" s="61" t="s">
        <v>1104</v>
      </c>
      <c r="V38" s="61" t="s">
        <v>1071</v>
      </c>
      <c r="W38" s="27"/>
      <c r="X38" s="27" t="s">
        <v>535</v>
      </c>
      <c r="Y38" s="27"/>
      <c r="Z38" s="27" t="s">
        <v>903</v>
      </c>
    </row>
    <row r="39" spans="2:26" s="29" customFormat="1" ht="102">
      <c r="B39" s="26" t="str">
        <f>+TOC_General!Y19</f>
        <v>Fortalecimiento del manejo de recursos (pesqueros, fauna silvestre, palmeras)</v>
      </c>
      <c r="C39" s="124" t="s">
        <v>689</v>
      </c>
      <c r="D39" s="27" t="s">
        <v>274</v>
      </c>
      <c r="E39" s="53" t="s">
        <v>739</v>
      </c>
      <c r="F39" s="27">
        <v>3</v>
      </c>
      <c r="G39" s="27">
        <v>3</v>
      </c>
      <c r="H39" s="61"/>
      <c r="I39" s="61"/>
      <c r="J39" s="61"/>
      <c r="K39" s="61"/>
      <c r="L39" s="61"/>
      <c r="M39" s="61"/>
      <c r="N39" s="61"/>
      <c r="O39" s="61"/>
      <c r="P39" s="61"/>
      <c r="Q39" s="61"/>
      <c r="R39" s="61">
        <v>3</v>
      </c>
      <c r="S39" s="61" t="s">
        <v>1106</v>
      </c>
      <c r="T39" s="61" t="s">
        <v>1107</v>
      </c>
      <c r="U39" s="61" t="s">
        <v>1104</v>
      </c>
      <c r="V39" s="61" t="s">
        <v>1108</v>
      </c>
      <c r="W39" s="27"/>
      <c r="X39" s="27"/>
      <c r="Y39" s="27" t="s">
        <v>535</v>
      </c>
      <c r="Z39" s="27" t="s">
        <v>904</v>
      </c>
    </row>
    <row r="40" spans="2:26" s="29" customFormat="1" ht="114" customHeight="1">
      <c r="B40" s="91" t="str">
        <f>+TOC_General!Y20</f>
        <v>Programa de superalimentos para la Protección Forestal</v>
      </c>
      <c r="C40" s="94" t="s">
        <v>1067</v>
      </c>
      <c r="D40" s="27" t="s">
        <v>551</v>
      </c>
      <c r="E40" s="92" t="s">
        <v>607</v>
      </c>
      <c r="F40" s="27">
        <v>2</v>
      </c>
      <c r="G40" s="27"/>
      <c r="H40" s="61"/>
      <c r="I40" s="61"/>
      <c r="J40" s="61"/>
      <c r="K40" s="61"/>
      <c r="L40" s="61"/>
      <c r="M40" s="61"/>
      <c r="N40" s="61"/>
      <c r="O40" s="61"/>
      <c r="P40" s="61"/>
      <c r="Q40" s="61"/>
      <c r="R40" s="61">
        <v>2</v>
      </c>
      <c r="S40" s="61" t="s">
        <v>1313</v>
      </c>
      <c r="T40" s="61" t="s">
        <v>1107</v>
      </c>
      <c r="U40" s="61" t="s">
        <v>1314</v>
      </c>
      <c r="V40" s="61" t="s">
        <v>1312</v>
      </c>
      <c r="W40" s="27"/>
      <c r="X40" s="27"/>
      <c r="Y40" s="27" t="s">
        <v>535</v>
      </c>
      <c r="Z40" s="126" t="s">
        <v>860</v>
      </c>
    </row>
    <row r="41" spans="2:26" s="29" customFormat="1" ht="93" customHeight="1">
      <c r="B41" s="26" t="str">
        <f>+TOC_General!Y21</f>
        <v>Fortalecimiento a grupos de artesanos (chambira y yarina)</v>
      </c>
      <c r="C41" s="124" t="s">
        <v>1025</v>
      </c>
      <c r="D41" s="27" t="s">
        <v>274</v>
      </c>
      <c r="E41" s="53" t="s">
        <v>739</v>
      </c>
      <c r="F41" s="27">
        <v>2</v>
      </c>
      <c r="G41" s="27">
        <v>2</v>
      </c>
      <c r="H41" s="61"/>
      <c r="I41" s="61"/>
      <c r="J41" s="61"/>
      <c r="K41" s="61"/>
      <c r="L41" s="61"/>
      <c r="M41" s="61"/>
      <c r="N41" s="61"/>
      <c r="O41" s="61"/>
      <c r="P41" s="61"/>
      <c r="Q41" s="61"/>
      <c r="R41" s="61">
        <v>3</v>
      </c>
      <c r="S41" s="61" t="s">
        <v>1106</v>
      </c>
      <c r="T41" s="61" t="s">
        <v>1107</v>
      </c>
      <c r="U41" s="61" t="s">
        <v>1104</v>
      </c>
      <c r="V41" s="61" t="s">
        <v>1108</v>
      </c>
      <c r="W41" s="27"/>
      <c r="X41" s="27"/>
      <c r="Y41" s="27" t="s">
        <v>535</v>
      </c>
      <c r="Z41" s="124" t="s">
        <v>712</v>
      </c>
    </row>
    <row r="42" spans="2:26" s="29" customFormat="1" ht="96.75" customHeight="1">
      <c r="B42" s="26" t="str">
        <f>+TOC_General!Y22</f>
        <v>Articulación y fortalecimiento de emprendimiento locales de la actividad turística</v>
      </c>
      <c r="C42" s="124" t="s">
        <v>1066</v>
      </c>
      <c r="D42" s="27" t="s">
        <v>313</v>
      </c>
      <c r="E42" s="53" t="s">
        <v>607</v>
      </c>
      <c r="F42" s="27">
        <v>1</v>
      </c>
      <c r="G42" s="27">
        <v>1</v>
      </c>
      <c r="H42" s="61"/>
      <c r="I42" s="61"/>
      <c r="J42" s="61"/>
      <c r="K42" s="61"/>
      <c r="L42" s="61"/>
      <c r="M42" s="61"/>
      <c r="N42" s="61"/>
      <c r="O42" s="61"/>
      <c r="P42" s="61"/>
      <c r="Q42" s="61"/>
      <c r="R42" s="61">
        <v>3</v>
      </c>
      <c r="S42" s="61" t="s">
        <v>1113</v>
      </c>
      <c r="T42" s="61" t="s">
        <v>1107</v>
      </c>
      <c r="U42" s="61" t="s">
        <v>1112</v>
      </c>
      <c r="V42" s="61" t="s">
        <v>1139</v>
      </c>
      <c r="W42" s="27"/>
      <c r="X42" s="27"/>
      <c r="Y42" s="27" t="s">
        <v>535</v>
      </c>
      <c r="Z42" s="124" t="s">
        <v>907</v>
      </c>
    </row>
    <row r="43" spans="2:26" s="29" customFormat="1" ht="102">
      <c r="B43" s="26" t="str">
        <f>+TOC_General!Y23</f>
        <v>Fortalecimiento de Comité de Gestión y Sistema Regional de Conservación</v>
      </c>
      <c r="C43" s="124" t="s">
        <v>1063</v>
      </c>
      <c r="D43" s="27" t="s">
        <v>275</v>
      </c>
      <c r="E43" s="51" t="s">
        <v>604</v>
      </c>
      <c r="F43" s="27">
        <v>5</v>
      </c>
      <c r="G43" s="27">
        <v>8</v>
      </c>
      <c r="H43" s="61"/>
      <c r="I43" s="61"/>
      <c r="J43" s="61"/>
      <c r="K43" s="61"/>
      <c r="L43" s="61"/>
      <c r="M43" s="61"/>
      <c r="N43" s="61"/>
      <c r="O43" s="61"/>
      <c r="P43" s="61"/>
      <c r="Q43" s="61"/>
      <c r="R43" s="61">
        <v>2</v>
      </c>
      <c r="S43" s="61" t="s">
        <v>1116</v>
      </c>
      <c r="T43" s="61" t="s">
        <v>1114</v>
      </c>
      <c r="U43" s="61" t="s">
        <v>1112</v>
      </c>
      <c r="V43" s="61" t="s">
        <v>1115</v>
      </c>
      <c r="W43" s="27"/>
      <c r="X43" s="27" t="s">
        <v>535</v>
      </c>
      <c r="Y43" s="27"/>
      <c r="Z43" s="124" t="s">
        <v>1007</v>
      </c>
    </row>
    <row r="44" spans="2:26" s="25" customFormat="1" ht="21" customHeight="1">
      <c r="B44" s="164" t="s">
        <v>206</v>
      </c>
      <c r="C44" s="172"/>
      <c r="D44" s="193" t="str">
        <f>+TOC_General!W28</f>
        <v>ACR Alto Nanay Pintuyacu Chambira</v>
      </c>
      <c r="E44" s="194"/>
      <c r="F44" s="194"/>
      <c r="G44" s="194"/>
      <c r="H44" s="194"/>
      <c r="I44" s="194"/>
      <c r="J44" s="194"/>
      <c r="K44" s="194"/>
      <c r="L44" s="194"/>
      <c r="M44" s="194"/>
      <c r="N44" s="194"/>
      <c r="O44" s="194"/>
      <c r="P44" s="194"/>
      <c r="Q44" s="194"/>
      <c r="R44" s="194"/>
      <c r="S44" s="194"/>
      <c r="T44" s="194"/>
      <c r="U44" s="194"/>
      <c r="V44" s="194"/>
      <c r="W44" s="194"/>
      <c r="X44" s="194"/>
      <c r="Y44" s="194"/>
      <c r="Z44" s="195"/>
    </row>
    <row r="45" spans="2:26" s="29" customFormat="1" ht="32.25" customHeight="1">
      <c r="B45" s="162" t="s">
        <v>261</v>
      </c>
      <c r="C45" s="163"/>
      <c r="D45" s="203" t="s">
        <v>523</v>
      </c>
      <c r="E45" s="203"/>
      <c r="F45" s="203"/>
      <c r="G45" s="203"/>
      <c r="H45" s="204"/>
      <c r="I45" s="204"/>
      <c r="J45" s="204"/>
      <c r="K45" s="204"/>
      <c r="L45" s="204"/>
      <c r="M45" s="204"/>
      <c r="N45" s="204"/>
      <c r="O45" s="204"/>
      <c r="P45" s="204"/>
      <c r="Q45" s="204"/>
      <c r="R45" s="204"/>
      <c r="S45" s="204"/>
      <c r="T45" s="204"/>
      <c r="U45" s="204"/>
      <c r="V45" s="204"/>
      <c r="W45" s="203"/>
      <c r="X45" s="203"/>
      <c r="Y45" s="203"/>
      <c r="Z45" s="203"/>
    </row>
    <row r="46" spans="2:26" s="29" customFormat="1" ht="19.5" customHeight="1">
      <c r="B46" s="162" t="s">
        <v>207</v>
      </c>
      <c r="C46" s="163"/>
      <c r="D46" s="203" t="s">
        <v>1422</v>
      </c>
      <c r="E46" s="203"/>
      <c r="F46" s="203"/>
      <c r="G46" s="203"/>
      <c r="H46" s="204"/>
      <c r="I46" s="204"/>
      <c r="J46" s="204"/>
      <c r="K46" s="204"/>
      <c r="L46" s="204"/>
      <c r="M46" s="204"/>
      <c r="N46" s="204"/>
      <c r="O46" s="204"/>
      <c r="P46" s="204"/>
      <c r="Q46" s="204"/>
      <c r="R46" s="204"/>
      <c r="S46" s="204"/>
      <c r="T46" s="204"/>
      <c r="U46" s="204"/>
      <c r="V46" s="204"/>
      <c r="W46" s="203"/>
      <c r="X46" s="203"/>
      <c r="Y46" s="203"/>
      <c r="Z46" s="203"/>
    </row>
    <row r="47" spans="2:26" s="29" customFormat="1" ht="19.5" customHeight="1">
      <c r="B47" s="162" t="s">
        <v>208</v>
      </c>
      <c r="C47" s="163"/>
      <c r="D47" s="203" t="s">
        <v>650</v>
      </c>
      <c r="E47" s="203"/>
      <c r="F47" s="203"/>
      <c r="G47" s="203"/>
      <c r="H47" s="204"/>
      <c r="I47" s="204"/>
      <c r="J47" s="204"/>
      <c r="K47" s="204"/>
      <c r="L47" s="204"/>
      <c r="M47" s="204"/>
      <c r="N47" s="204"/>
      <c r="O47" s="204"/>
      <c r="P47" s="204"/>
      <c r="Q47" s="204"/>
      <c r="R47" s="204"/>
      <c r="S47" s="204"/>
      <c r="T47" s="204"/>
      <c r="U47" s="204"/>
      <c r="V47" s="204"/>
      <c r="W47" s="203"/>
      <c r="X47" s="203"/>
      <c r="Y47" s="203"/>
      <c r="Z47" s="203"/>
    </row>
    <row r="48" spans="2:26" s="29" customFormat="1" ht="44.25" customHeight="1">
      <c r="B48" s="162" t="s">
        <v>209</v>
      </c>
      <c r="C48" s="163"/>
      <c r="D48" s="203" t="s">
        <v>1416</v>
      </c>
      <c r="E48" s="203"/>
      <c r="F48" s="203"/>
      <c r="G48" s="203"/>
      <c r="H48" s="204"/>
      <c r="I48" s="204"/>
      <c r="J48" s="204"/>
      <c r="K48" s="204"/>
      <c r="L48" s="204"/>
      <c r="M48" s="204"/>
      <c r="N48" s="204"/>
      <c r="O48" s="204"/>
      <c r="P48" s="204"/>
      <c r="Q48" s="204"/>
      <c r="R48" s="204"/>
      <c r="S48" s="204"/>
      <c r="T48" s="204"/>
      <c r="U48" s="204"/>
      <c r="V48" s="204"/>
      <c r="W48" s="203"/>
      <c r="X48" s="203"/>
      <c r="Y48" s="203"/>
      <c r="Z48" s="203"/>
    </row>
    <row r="49" spans="2:26" s="29" customFormat="1" ht="33.75" customHeight="1">
      <c r="B49" s="157" t="s">
        <v>210</v>
      </c>
      <c r="C49" s="158"/>
      <c r="D49" s="213" t="s">
        <v>511</v>
      </c>
      <c r="E49" s="213"/>
      <c r="F49" s="213"/>
      <c r="G49" s="213"/>
      <c r="H49" s="213"/>
      <c r="I49" s="213"/>
      <c r="J49" s="213"/>
      <c r="K49" s="213"/>
      <c r="L49" s="213"/>
      <c r="M49" s="213"/>
      <c r="N49" s="213"/>
      <c r="O49" s="213"/>
      <c r="P49" s="213"/>
      <c r="Q49" s="213"/>
      <c r="R49" s="213"/>
      <c r="S49" s="213"/>
      <c r="T49" s="213"/>
      <c r="U49" s="213"/>
      <c r="V49" s="213"/>
      <c r="W49" s="213"/>
      <c r="X49" s="213"/>
      <c r="Y49" s="213"/>
      <c r="Z49" s="213"/>
    </row>
    <row r="50" spans="2:26" s="67" customFormat="1" ht="21.75" customHeight="1">
      <c r="B50" s="155" t="s">
        <v>211</v>
      </c>
      <c r="C50" s="155" t="s">
        <v>212</v>
      </c>
      <c r="D50" s="155" t="s">
        <v>213</v>
      </c>
      <c r="E50" s="155" t="s">
        <v>485</v>
      </c>
      <c r="F50" s="155" t="s">
        <v>214</v>
      </c>
      <c r="G50" s="155" t="s">
        <v>215</v>
      </c>
      <c r="H50" s="231" t="s">
        <v>719</v>
      </c>
      <c r="I50" s="231" t="s">
        <v>720</v>
      </c>
      <c r="J50" s="231" t="s">
        <v>721</v>
      </c>
      <c r="K50" s="231" t="s">
        <v>722</v>
      </c>
      <c r="L50" s="231"/>
      <c r="M50" s="231" t="s">
        <v>723</v>
      </c>
      <c r="N50" s="231"/>
      <c r="O50" s="231"/>
      <c r="P50" s="231"/>
      <c r="Q50" s="231"/>
      <c r="R50" s="232" t="s">
        <v>731</v>
      </c>
      <c r="S50" s="232" t="s">
        <v>732</v>
      </c>
      <c r="T50" s="232" t="s">
        <v>733</v>
      </c>
      <c r="U50" s="232" t="s">
        <v>734</v>
      </c>
      <c r="V50" s="232"/>
      <c r="W50" s="155" t="s">
        <v>216</v>
      </c>
      <c r="X50" s="155"/>
      <c r="Y50" s="155"/>
      <c r="Z50" s="155"/>
    </row>
    <row r="51" spans="2:26" s="67" customFormat="1" ht="91.5" customHeight="1">
      <c r="B51" s="155"/>
      <c r="C51" s="155"/>
      <c r="D51" s="155"/>
      <c r="E51" s="155"/>
      <c r="F51" s="155"/>
      <c r="G51" s="155"/>
      <c r="H51" s="231"/>
      <c r="I51" s="231"/>
      <c r="J51" s="231"/>
      <c r="K51" s="130" t="s">
        <v>724</v>
      </c>
      <c r="L51" s="130" t="s">
        <v>725</v>
      </c>
      <c r="M51" s="130" t="s">
        <v>726</v>
      </c>
      <c r="N51" s="130" t="s">
        <v>727</v>
      </c>
      <c r="O51" s="130" t="s">
        <v>728</v>
      </c>
      <c r="P51" s="130" t="s">
        <v>729</v>
      </c>
      <c r="Q51" s="130" t="s">
        <v>730</v>
      </c>
      <c r="R51" s="232"/>
      <c r="S51" s="232"/>
      <c r="T51" s="232"/>
      <c r="U51" s="129" t="s">
        <v>735</v>
      </c>
      <c r="V51" s="129" t="s">
        <v>736</v>
      </c>
      <c r="W51" s="120" t="s">
        <v>217</v>
      </c>
      <c r="X51" s="120" t="s">
        <v>218</v>
      </c>
      <c r="Y51" s="120" t="s">
        <v>219</v>
      </c>
      <c r="Z51" s="120" t="s">
        <v>220</v>
      </c>
    </row>
    <row r="52" spans="2:26" s="29" customFormat="1" ht="89.25">
      <c r="B52" s="26" t="str">
        <f>+TOC_General!W29</f>
        <v>Fortalecimiento del control y vigilancia</v>
      </c>
      <c r="C52" s="124" t="s">
        <v>646</v>
      </c>
      <c r="D52" s="27" t="s">
        <v>451</v>
      </c>
      <c r="E52" s="51" t="s">
        <v>602</v>
      </c>
      <c r="F52" s="27">
        <v>8</v>
      </c>
      <c r="G52" s="27">
        <v>2</v>
      </c>
      <c r="H52" s="61"/>
      <c r="I52" s="61"/>
      <c r="J52" s="61"/>
      <c r="K52" s="61"/>
      <c r="L52" s="61"/>
      <c r="M52" s="61"/>
      <c r="N52" s="61"/>
      <c r="O52" s="61"/>
      <c r="P52" s="61"/>
      <c r="Q52" s="61"/>
      <c r="R52" s="61">
        <v>2</v>
      </c>
      <c r="S52" s="61" t="s">
        <v>1198</v>
      </c>
      <c r="T52" s="61" t="s">
        <v>1105</v>
      </c>
      <c r="U52" s="61" t="s">
        <v>1104</v>
      </c>
      <c r="V52" s="61" t="s">
        <v>1071</v>
      </c>
      <c r="W52" s="27"/>
      <c r="X52" s="27" t="s">
        <v>535</v>
      </c>
      <c r="Y52" s="27"/>
      <c r="Z52" s="124" t="s">
        <v>903</v>
      </c>
    </row>
    <row r="53" spans="2:26" s="29" customFormat="1" ht="89.25">
      <c r="B53" s="26" t="str">
        <f>+TOC_General!W30</f>
        <v>Fortalecimiento del manejo de recursos hidrobiológicos (peces ornamentales)</v>
      </c>
      <c r="C53" s="124" t="s">
        <v>1065</v>
      </c>
      <c r="D53" s="27" t="s">
        <v>291</v>
      </c>
      <c r="E53" s="53" t="s">
        <v>607</v>
      </c>
      <c r="F53" s="27">
        <v>30</v>
      </c>
      <c r="G53" s="28">
        <v>30</v>
      </c>
      <c r="H53" s="60"/>
      <c r="I53" s="60"/>
      <c r="J53" s="60"/>
      <c r="K53" s="60"/>
      <c r="L53" s="60"/>
      <c r="M53" s="60"/>
      <c r="N53" s="60"/>
      <c r="O53" s="60"/>
      <c r="P53" s="60"/>
      <c r="Q53" s="60"/>
      <c r="R53" s="60">
        <v>3</v>
      </c>
      <c r="S53" s="61" t="s">
        <v>1106</v>
      </c>
      <c r="T53" s="61" t="s">
        <v>1107</v>
      </c>
      <c r="U53" s="61" t="s">
        <v>1104</v>
      </c>
      <c r="V53" s="61" t="s">
        <v>1109</v>
      </c>
      <c r="W53" s="27"/>
      <c r="X53" s="27" t="s">
        <v>535</v>
      </c>
      <c r="Y53" s="27"/>
      <c r="Z53" s="124" t="s">
        <v>904</v>
      </c>
    </row>
    <row r="54" spans="2:26" s="29" customFormat="1" ht="51">
      <c r="B54" s="26" t="str">
        <f>+TOC_General!W31</f>
        <v>Fortalecimiento del manejo de recursos forestales</v>
      </c>
      <c r="C54" s="124" t="s">
        <v>567</v>
      </c>
      <c r="D54" s="27" t="s">
        <v>453</v>
      </c>
      <c r="E54" s="53" t="s">
        <v>607</v>
      </c>
      <c r="F54" s="27">
        <v>6</v>
      </c>
      <c r="G54" s="27">
        <v>10</v>
      </c>
      <c r="H54" s="61"/>
      <c r="I54" s="61"/>
      <c r="J54" s="61"/>
      <c r="K54" s="61"/>
      <c r="L54" s="61"/>
      <c r="M54" s="61"/>
      <c r="N54" s="61"/>
      <c r="O54" s="61"/>
      <c r="P54" s="61"/>
      <c r="Q54" s="61"/>
      <c r="R54" s="61">
        <v>3</v>
      </c>
      <c r="S54" s="61" t="s">
        <v>1106</v>
      </c>
      <c r="T54" s="61" t="s">
        <v>1107</v>
      </c>
      <c r="U54" s="61" t="s">
        <v>1104</v>
      </c>
      <c r="V54" s="61" t="s">
        <v>1109</v>
      </c>
      <c r="W54" s="27"/>
      <c r="X54" s="27"/>
      <c r="Y54" s="27" t="s">
        <v>535</v>
      </c>
      <c r="Z54" s="124" t="s">
        <v>906</v>
      </c>
    </row>
    <row r="55" spans="2:26" s="29" customFormat="1" ht="74.25" customHeight="1">
      <c r="B55" s="26" t="str">
        <f>+TOC_General!W32</f>
        <v>Fortalecimiento del manejo de actividades productivas (artesanía)</v>
      </c>
      <c r="C55" s="124" t="s">
        <v>690</v>
      </c>
      <c r="D55" s="27" t="s">
        <v>453</v>
      </c>
      <c r="E55" s="53" t="s">
        <v>607</v>
      </c>
      <c r="F55" s="27">
        <v>3</v>
      </c>
      <c r="G55" s="27">
        <v>8</v>
      </c>
      <c r="H55" s="61"/>
      <c r="I55" s="61"/>
      <c r="J55" s="61"/>
      <c r="K55" s="61"/>
      <c r="L55" s="61"/>
      <c r="M55" s="61"/>
      <c r="N55" s="61"/>
      <c r="O55" s="61"/>
      <c r="P55" s="61"/>
      <c r="Q55" s="61"/>
      <c r="R55" s="61">
        <v>3</v>
      </c>
      <c r="S55" s="61" t="s">
        <v>1318</v>
      </c>
      <c r="T55" s="61" t="s">
        <v>1107</v>
      </c>
      <c r="U55" s="61" t="s">
        <v>1104</v>
      </c>
      <c r="V55" s="61" t="s">
        <v>1118</v>
      </c>
      <c r="W55" s="27"/>
      <c r="X55" s="27"/>
      <c r="Y55" s="27" t="s">
        <v>535</v>
      </c>
      <c r="Z55" s="124" t="s">
        <v>907</v>
      </c>
    </row>
    <row r="56" spans="2:26" s="29" customFormat="1" ht="100.5" customHeight="1">
      <c r="B56" s="26" t="str">
        <f>+TOC_General!W33</f>
        <v>Fortalecimiento de Comité de Gestión y Sistema Regional de Conservación</v>
      </c>
      <c r="C56" s="124" t="s">
        <v>1063</v>
      </c>
      <c r="D56" s="27" t="s">
        <v>275</v>
      </c>
      <c r="E56" s="51" t="s">
        <v>604</v>
      </c>
      <c r="F56" s="27">
        <v>10</v>
      </c>
      <c r="G56" s="27">
        <v>5</v>
      </c>
      <c r="H56" s="61"/>
      <c r="I56" s="61"/>
      <c r="J56" s="61"/>
      <c r="K56" s="61"/>
      <c r="L56" s="61"/>
      <c r="M56" s="61"/>
      <c r="N56" s="61"/>
      <c r="O56" s="61"/>
      <c r="P56" s="61"/>
      <c r="Q56" s="61"/>
      <c r="R56" s="61">
        <v>2</v>
      </c>
      <c r="S56" s="61" t="s">
        <v>1116</v>
      </c>
      <c r="T56" s="61" t="s">
        <v>1114</v>
      </c>
      <c r="U56" s="61" t="s">
        <v>1112</v>
      </c>
      <c r="V56" s="61" t="s">
        <v>1115</v>
      </c>
      <c r="W56" s="27"/>
      <c r="X56" s="27"/>
      <c r="Y56" s="27" t="s">
        <v>535</v>
      </c>
      <c r="Z56" s="124" t="s">
        <v>1064</v>
      </c>
    </row>
    <row r="57" spans="2:26" s="29" customFormat="1" ht="79.5" customHeight="1">
      <c r="B57" s="26" t="str">
        <f>+TOC_General!W34</f>
        <v>Revalorización y uso de los conocimientos tradicionales del pueblo indígena Ikitu en las cuencas del Nanay, Pintuyacu y Chambira</v>
      </c>
      <c r="C57" s="124" t="s">
        <v>691</v>
      </c>
      <c r="D57" s="27" t="s">
        <v>380</v>
      </c>
      <c r="E57" s="50" t="s">
        <v>738</v>
      </c>
      <c r="F57" s="27">
        <v>1</v>
      </c>
      <c r="G57" s="27">
        <v>1</v>
      </c>
      <c r="H57" s="61"/>
      <c r="I57" s="61"/>
      <c r="J57" s="61"/>
      <c r="K57" s="61"/>
      <c r="L57" s="61"/>
      <c r="M57" s="61"/>
      <c r="N57" s="61"/>
      <c r="O57" s="61"/>
      <c r="P57" s="61"/>
      <c r="Q57" s="61"/>
      <c r="R57" s="61">
        <v>2</v>
      </c>
      <c r="S57" s="61" t="s">
        <v>1317</v>
      </c>
      <c r="T57" s="61" t="s">
        <v>1315</v>
      </c>
      <c r="U57" s="61" t="s">
        <v>1319</v>
      </c>
      <c r="V57" s="61" t="s">
        <v>1316</v>
      </c>
      <c r="W57" s="27"/>
      <c r="X57" s="27"/>
      <c r="Y57" s="27" t="s">
        <v>535</v>
      </c>
      <c r="Z57" s="124" t="s">
        <v>1007</v>
      </c>
    </row>
    <row r="58" spans="2:26" s="25" customFormat="1" ht="20.25" customHeight="1">
      <c r="B58" s="164" t="s">
        <v>206</v>
      </c>
      <c r="C58" s="172"/>
      <c r="D58" s="193" t="str">
        <f>+TOC_General!Y24</f>
        <v>ACR Maijuna Kichwa</v>
      </c>
      <c r="E58" s="194"/>
      <c r="F58" s="194"/>
      <c r="G58" s="194"/>
      <c r="H58" s="194"/>
      <c r="I58" s="194"/>
      <c r="J58" s="194"/>
      <c r="K58" s="194"/>
      <c r="L58" s="194"/>
      <c r="M58" s="194"/>
      <c r="N58" s="194"/>
      <c r="O58" s="194"/>
      <c r="P58" s="194"/>
      <c r="Q58" s="194"/>
      <c r="R58" s="194"/>
      <c r="S58" s="194"/>
      <c r="T58" s="194"/>
      <c r="U58" s="194"/>
      <c r="V58" s="194"/>
      <c r="W58" s="194"/>
      <c r="X58" s="194"/>
      <c r="Y58" s="194"/>
      <c r="Z58" s="195"/>
    </row>
    <row r="59" spans="2:26" s="29" customFormat="1" ht="33.75" customHeight="1">
      <c r="B59" s="162" t="s">
        <v>261</v>
      </c>
      <c r="C59" s="163"/>
      <c r="D59" s="203" t="s">
        <v>524</v>
      </c>
      <c r="E59" s="203"/>
      <c r="F59" s="203"/>
      <c r="G59" s="203"/>
      <c r="H59" s="204"/>
      <c r="I59" s="204"/>
      <c r="J59" s="204"/>
      <c r="K59" s="204"/>
      <c r="L59" s="204"/>
      <c r="M59" s="204"/>
      <c r="N59" s="204"/>
      <c r="O59" s="204"/>
      <c r="P59" s="204"/>
      <c r="Q59" s="204"/>
      <c r="R59" s="204"/>
      <c r="S59" s="204"/>
      <c r="T59" s="204"/>
      <c r="U59" s="204"/>
      <c r="V59" s="204"/>
      <c r="W59" s="203"/>
      <c r="X59" s="203"/>
      <c r="Y59" s="203"/>
      <c r="Z59" s="203"/>
    </row>
    <row r="60" spans="2:26" s="29" customFormat="1" ht="18" customHeight="1">
      <c r="B60" s="162" t="s">
        <v>207</v>
      </c>
      <c r="C60" s="163"/>
      <c r="D60" s="203" t="s">
        <v>1420</v>
      </c>
      <c r="E60" s="203"/>
      <c r="F60" s="203"/>
      <c r="G60" s="203"/>
      <c r="H60" s="204"/>
      <c r="I60" s="204"/>
      <c r="J60" s="204"/>
      <c r="K60" s="204"/>
      <c r="L60" s="204"/>
      <c r="M60" s="204"/>
      <c r="N60" s="204"/>
      <c r="O60" s="204"/>
      <c r="P60" s="204"/>
      <c r="Q60" s="204"/>
      <c r="R60" s="204"/>
      <c r="S60" s="204"/>
      <c r="T60" s="204"/>
      <c r="U60" s="204"/>
      <c r="V60" s="204"/>
      <c r="W60" s="203"/>
      <c r="X60" s="203"/>
      <c r="Y60" s="203"/>
      <c r="Z60" s="203"/>
    </row>
    <row r="61" spans="2:26" s="29" customFormat="1" ht="18" customHeight="1">
      <c r="B61" s="162" t="s">
        <v>208</v>
      </c>
      <c r="C61" s="163"/>
      <c r="D61" s="203" t="s">
        <v>657</v>
      </c>
      <c r="E61" s="203"/>
      <c r="F61" s="203"/>
      <c r="G61" s="203"/>
      <c r="H61" s="204"/>
      <c r="I61" s="204"/>
      <c r="J61" s="204"/>
      <c r="K61" s="204"/>
      <c r="L61" s="204"/>
      <c r="M61" s="204"/>
      <c r="N61" s="204"/>
      <c r="O61" s="204"/>
      <c r="P61" s="204"/>
      <c r="Q61" s="204"/>
      <c r="R61" s="204"/>
      <c r="S61" s="204"/>
      <c r="T61" s="204"/>
      <c r="U61" s="204"/>
      <c r="V61" s="204"/>
      <c r="W61" s="203"/>
      <c r="X61" s="203"/>
      <c r="Y61" s="203"/>
      <c r="Z61" s="203"/>
    </row>
    <row r="62" spans="2:26" s="29" customFormat="1" ht="39" customHeight="1">
      <c r="B62" s="162" t="s">
        <v>209</v>
      </c>
      <c r="C62" s="163"/>
      <c r="D62" s="203" t="s">
        <v>1416</v>
      </c>
      <c r="E62" s="203"/>
      <c r="F62" s="203"/>
      <c r="G62" s="203"/>
      <c r="H62" s="204"/>
      <c r="I62" s="204"/>
      <c r="J62" s="204"/>
      <c r="K62" s="204"/>
      <c r="L62" s="204"/>
      <c r="M62" s="204"/>
      <c r="N62" s="204"/>
      <c r="O62" s="204"/>
      <c r="P62" s="204"/>
      <c r="Q62" s="204"/>
      <c r="R62" s="204"/>
      <c r="S62" s="204"/>
      <c r="T62" s="204"/>
      <c r="U62" s="204"/>
      <c r="V62" s="204"/>
      <c r="W62" s="203"/>
      <c r="X62" s="203"/>
      <c r="Y62" s="203"/>
      <c r="Z62" s="203"/>
    </row>
    <row r="63" spans="2:26" s="29" customFormat="1" ht="36.75" customHeight="1">
      <c r="B63" s="157" t="s">
        <v>210</v>
      </c>
      <c r="C63" s="158"/>
      <c r="D63" s="213" t="s">
        <v>511</v>
      </c>
      <c r="E63" s="213"/>
      <c r="F63" s="213"/>
      <c r="G63" s="213"/>
      <c r="H63" s="213"/>
      <c r="I63" s="213"/>
      <c r="J63" s="213"/>
      <c r="K63" s="213"/>
      <c r="L63" s="213"/>
      <c r="M63" s="213"/>
      <c r="N63" s="213"/>
      <c r="O63" s="213"/>
      <c r="P63" s="213"/>
      <c r="Q63" s="213"/>
      <c r="R63" s="213"/>
      <c r="S63" s="213"/>
      <c r="T63" s="213"/>
      <c r="U63" s="213"/>
      <c r="V63" s="213"/>
      <c r="W63" s="213"/>
      <c r="X63" s="213"/>
      <c r="Y63" s="213"/>
      <c r="Z63" s="213"/>
    </row>
    <row r="64" spans="2:26" s="67" customFormat="1" ht="21.75" customHeight="1">
      <c r="B64" s="155" t="s">
        <v>211</v>
      </c>
      <c r="C64" s="155" t="s">
        <v>212</v>
      </c>
      <c r="D64" s="155" t="s">
        <v>213</v>
      </c>
      <c r="E64" s="155" t="s">
        <v>485</v>
      </c>
      <c r="F64" s="155" t="s">
        <v>214</v>
      </c>
      <c r="G64" s="155" t="s">
        <v>215</v>
      </c>
      <c r="H64" s="231" t="s">
        <v>719</v>
      </c>
      <c r="I64" s="231" t="s">
        <v>720</v>
      </c>
      <c r="J64" s="231" t="s">
        <v>721</v>
      </c>
      <c r="K64" s="231" t="s">
        <v>722</v>
      </c>
      <c r="L64" s="231"/>
      <c r="M64" s="231" t="s">
        <v>723</v>
      </c>
      <c r="N64" s="231"/>
      <c r="O64" s="231"/>
      <c r="P64" s="231"/>
      <c r="Q64" s="231"/>
      <c r="R64" s="232" t="s">
        <v>731</v>
      </c>
      <c r="S64" s="232" t="s">
        <v>732</v>
      </c>
      <c r="T64" s="232" t="s">
        <v>733</v>
      </c>
      <c r="U64" s="232" t="s">
        <v>734</v>
      </c>
      <c r="V64" s="232"/>
      <c r="W64" s="155" t="s">
        <v>216</v>
      </c>
      <c r="X64" s="155"/>
      <c r="Y64" s="155"/>
      <c r="Z64" s="155"/>
    </row>
    <row r="65" spans="2:26" s="67" customFormat="1" ht="91.5" customHeight="1">
      <c r="B65" s="155"/>
      <c r="C65" s="155"/>
      <c r="D65" s="155"/>
      <c r="E65" s="155"/>
      <c r="F65" s="155"/>
      <c r="G65" s="155"/>
      <c r="H65" s="231"/>
      <c r="I65" s="231"/>
      <c r="J65" s="231"/>
      <c r="K65" s="130" t="s">
        <v>724</v>
      </c>
      <c r="L65" s="130" t="s">
        <v>725</v>
      </c>
      <c r="M65" s="130" t="s">
        <v>726</v>
      </c>
      <c r="N65" s="130" t="s">
        <v>727</v>
      </c>
      <c r="O65" s="130" t="s">
        <v>728</v>
      </c>
      <c r="P65" s="130" t="s">
        <v>729</v>
      </c>
      <c r="Q65" s="130" t="s">
        <v>730</v>
      </c>
      <c r="R65" s="232"/>
      <c r="S65" s="232"/>
      <c r="T65" s="232"/>
      <c r="U65" s="129" t="s">
        <v>735</v>
      </c>
      <c r="V65" s="129" t="s">
        <v>736</v>
      </c>
      <c r="W65" s="120" t="s">
        <v>217</v>
      </c>
      <c r="X65" s="120" t="s">
        <v>218</v>
      </c>
      <c r="Y65" s="120" t="s">
        <v>219</v>
      </c>
      <c r="Z65" s="120" t="s">
        <v>220</v>
      </c>
    </row>
    <row r="66" spans="2:26" s="29" customFormat="1" ht="89.25">
      <c r="B66" s="26" t="str">
        <f>+TOC_General!Y25</f>
        <v>Fortalecimiento del control y vigilancia</v>
      </c>
      <c r="C66" s="124" t="s">
        <v>646</v>
      </c>
      <c r="D66" s="27" t="s">
        <v>273</v>
      </c>
      <c r="E66" s="51" t="s">
        <v>602</v>
      </c>
      <c r="F66" s="27">
        <v>2</v>
      </c>
      <c r="G66" s="27">
        <v>3</v>
      </c>
      <c r="H66" s="61"/>
      <c r="I66" s="61"/>
      <c r="J66" s="61"/>
      <c r="K66" s="61"/>
      <c r="L66" s="61"/>
      <c r="M66" s="61"/>
      <c r="N66" s="61"/>
      <c r="O66" s="61"/>
      <c r="P66" s="61"/>
      <c r="Q66" s="61"/>
      <c r="R66" s="61">
        <v>2</v>
      </c>
      <c r="S66" s="61" t="s">
        <v>1198</v>
      </c>
      <c r="T66" s="61" t="s">
        <v>1105</v>
      </c>
      <c r="U66" s="61" t="s">
        <v>1104</v>
      </c>
      <c r="V66" s="61" t="s">
        <v>1071</v>
      </c>
      <c r="W66" s="27"/>
      <c r="X66" s="27" t="s">
        <v>535</v>
      </c>
      <c r="Y66" s="27"/>
      <c r="Z66" s="125" t="s">
        <v>903</v>
      </c>
    </row>
    <row r="67" spans="2:26" s="29" customFormat="1" ht="102">
      <c r="B67" s="26" t="str">
        <f>+TOC_General!Y26</f>
        <v>Fortalecimiento del manejo de recursos (chambira, recursos pesqueros, artesanía con madera dura)</v>
      </c>
      <c r="C67" s="124" t="s">
        <v>652</v>
      </c>
      <c r="D67" s="27" t="s">
        <v>274</v>
      </c>
      <c r="E67" s="53" t="s">
        <v>739</v>
      </c>
      <c r="F67" s="27">
        <v>2</v>
      </c>
      <c r="G67" s="27">
        <v>2</v>
      </c>
      <c r="H67" s="61"/>
      <c r="I67" s="61"/>
      <c r="J67" s="61"/>
      <c r="K67" s="61"/>
      <c r="L67" s="61"/>
      <c r="M67" s="61"/>
      <c r="N67" s="61"/>
      <c r="O67" s="61"/>
      <c r="P67" s="61"/>
      <c r="Q67" s="61"/>
      <c r="R67" s="61">
        <v>3</v>
      </c>
      <c r="S67" s="61" t="s">
        <v>1106</v>
      </c>
      <c r="T67" s="61" t="s">
        <v>1107</v>
      </c>
      <c r="U67" s="61" t="s">
        <v>1104</v>
      </c>
      <c r="V67" s="61" t="s">
        <v>1110</v>
      </c>
      <c r="W67" s="27"/>
      <c r="X67" s="27"/>
      <c r="Y67" s="27" t="s">
        <v>535</v>
      </c>
      <c r="Z67" s="125" t="s">
        <v>908</v>
      </c>
    </row>
    <row r="68" spans="2:26" s="29" customFormat="1" ht="63.75">
      <c r="B68" s="26" t="str">
        <f>+TOC_General!Y27</f>
        <v>Articulación y fortalecimiento de emprendimiento locales de la actividad turística</v>
      </c>
      <c r="C68" s="124" t="s">
        <v>653</v>
      </c>
      <c r="D68" s="27" t="s">
        <v>313</v>
      </c>
      <c r="E68" s="53" t="s">
        <v>607</v>
      </c>
      <c r="F68" s="41">
        <v>1</v>
      </c>
      <c r="G68" s="41">
        <v>0</v>
      </c>
      <c r="H68" s="64"/>
      <c r="I68" s="64"/>
      <c r="J68" s="64"/>
      <c r="K68" s="64"/>
      <c r="L68" s="64"/>
      <c r="M68" s="64"/>
      <c r="N68" s="64"/>
      <c r="O68" s="64"/>
      <c r="P68" s="64"/>
      <c r="Q68" s="64"/>
      <c r="R68" s="64">
        <v>3</v>
      </c>
      <c r="S68" s="61" t="s">
        <v>1113</v>
      </c>
      <c r="T68" s="61" t="s">
        <v>1107</v>
      </c>
      <c r="U68" s="61" t="s">
        <v>1112</v>
      </c>
      <c r="V68" s="61" t="s">
        <v>1139</v>
      </c>
      <c r="W68" s="27"/>
      <c r="X68" s="27"/>
      <c r="Y68" s="27" t="s">
        <v>535</v>
      </c>
      <c r="Z68" s="125" t="s">
        <v>907</v>
      </c>
    </row>
    <row r="69" spans="2:26" s="29" customFormat="1" ht="89.25">
      <c r="B69" s="26" t="str">
        <f>+TOC_General!Y28</f>
        <v>Fortalecimiento del Comité de Gestión y Sistema Regional de Conservación</v>
      </c>
      <c r="C69" s="124" t="s">
        <v>1022</v>
      </c>
      <c r="D69" s="27" t="s">
        <v>275</v>
      </c>
      <c r="E69" s="51" t="s">
        <v>604</v>
      </c>
      <c r="F69" s="27">
        <v>2</v>
      </c>
      <c r="G69" s="27">
        <v>2</v>
      </c>
      <c r="H69" s="61"/>
      <c r="I69" s="61"/>
      <c r="J69" s="61"/>
      <c r="K69" s="61"/>
      <c r="L69" s="61"/>
      <c r="M69" s="61"/>
      <c r="N69" s="61"/>
      <c r="O69" s="61"/>
      <c r="P69" s="61"/>
      <c r="Q69" s="61"/>
      <c r="R69" s="61">
        <v>2</v>
      </c>
      <c r="S69" s="61" t="s">
        <v>1116</v>
      </c>
      <c r="T69" s="61" t="s">
        <v>1114</v>
      </c>
      <c r="U69" s="61" t="s">
        <v>1112</v>
      </c>
      <c r="V69" s="61" t="s">
        <v>1115</v>
      </c>
      <c r="W69" s="27"/>
      <c r="X69" s="27" t="s">
        <v>535</v>
      </c>
      <c r="Y69" s="27"/>
      <c r="Z69" s="124" t="s">
        <v>1007</v>
      </c>
    </row>
    <row r="70" spans="2:26" s="25" customFormat="1" ht="19.5" customHeight="1">
      <c r="B70" s="164" t="s">
        <v>206</v>
      </c>
      <c r="C70" s="172"/>
      <c r="D70" s="193" t="str">
        <f>+TOC_General!W35</f>
        <v>Reserva Nacional Pacaya Samiria</v>
      </c>
      <c r="E70" s="194"/>
      <c r="F70" s="194"/>
      <c r="G70" s="194"/>
      <c r="H70" s="194"/>
      <c r="I70" s="194"/>
      <c r="J70" s="194"/>
      <c r="K70" s="194"/>
      <c r="L70" s="194"/>
      <c r="M70" s="194"/>
      <c r="N70" s="194"/>
      <c r="O70" s="194"/>
      <c r="P70" s="194"/>
      <c r="Q70" s="194"/>
      <c r="R70" s="194"/>
      <c r="S70" s="194"/>
      <c r="T70" s="194"/>
      <c r="U70" s="194"/>
      <c r="V70" s="194"/>
      <c r="W70" s="194"/>
      <c r="X70" s="194"/>
      <c r="Y70" s="194"/>
      <c r="Z70" s="195"/>
    </row>
    <row r="71" spans="2:26" s="29" customFormat="1" ht="45.75" customHeight="1">
      <c r="B71" s="162" t="s">
        <v>261</v>
      </c>
      <c r="C71" s="163"/>
      <c r="D71" s="191" t="s">
        <v>692</v>
      </c>
      <c r="E71" s="167"/>
      <c r="F71" s="167"/>
      <c r="G71" s="167"/>
      <c r="H71" s="167"/>
      <c r="I71" s="167"/>
      <c r="J71" s="167"/>
      <c r="K71" s="167"/>
      <c r="L71" s="167"/>
      <c r="M71" s="167"/>
      <c r="N71" s="167"/>
      <c r="O71" s="167"/>
      <c r="P71" s="167"/>
      <c r="Q71" s="167"/>
      <c r="R71" s="167"/>
      <c r="S71" s="167"/>
      <c r="T71" s="167"/>
      <c r="U71" s="167"/>
      <c r="V71" s="167"/>
      <c r="W71" s="167"/>
      <c r="X71" s="167"/>
      <c r="Y71" s="167"/>
      <c r="Z71" s="192"/>
    </row>
    <row r="72" spans="2:26" s="29" customFormat="1" ht="15.75" customHeight="1">
      <c r="B72" s="162" t="s">
        <v>207</v>
      </c>
      <c r="C72" s="163"/>
      <c r="D72" s="203" t="s">
        <v>632</v>
      </c>
      <c r="E72" s="203"/>
      <c r="F72" s="203"/>
      <c r="G72" s="203"/>
      <c r="H72" s="204"/>
      <c r="I72" s="204"/>
      <c r="J72" s="204"/>
      <c r="K72" s="204"/>
      <c r="L72" s="204"/>
      <c r="M72" s="204"/>
      <c r="N72" s="204"/>
      <c r="O72" s="204"/>
      <c r="P72" s="204"/>
      <c r="Q72" s="204"/>
      <c r="R72" s="204"/>
      <c r="S72" s="204"/>
      <c r="T72" s="204"/>
      <c r="U72" s="204"/>
      <c r="V72" s="204"/>
      <c r="W72" s="203"/>
      <c r="X72" s="203"/>
      <c r="Y72" s="203"/>
      <c r="Z72" s="203"/>
    </row>
    <row r="73" spans="2:26" s="29" customFormat="1" ht="28.5" customHeight="1">
      <c r="B73" s="162" t="s">
        <v>208</v>
      </c>
      <c r="C73" s="163"/>
      <c r="D73" s="203" t="s">
        <v>693</v>
      </c>
      <c r="E73" s="203"/>
      <c r="F73" s="203"/>
      <c r="G73" s="203"/>
      <c r="H73" s="204"/>
      <c r="I73" s="204"/>
      <c r="J73" s="204"/>
      <c r="K73" s="204"/>
      <c r="L73" s="204"/>
      <c r="M73" s="204"/>
      <c r="N73" s="204"/>
      <c r="O73" s="204"/>
      <c r="P73" s="204"/>
      <c r="Q73" s="204"/>
      <c r="R73" s="204"/>
      <c r="S73" s="204"/>
      <c r="T73" s="204"/>
      <c r="U73" s="204"/>
      <c r="V73" s="204"/>
      <c r="W73" s="203"/>
      <c r="X73" s="203"/>
      <c r="Y73" s="203"/>
      <c r="Z73" s="203"/>
    </row>
    <row r="74" spans="2:26" s="29" customFormat="1" ht="38.25" customHeight="1">
      <c r="B74" s="162" t="s">
        <v>209</v>
      </c>
      <c r="C74" s="163"/>
      <c r="D74" s="203" t="s">
        <v>1416</v>
      </c>
      <c r="E74" s="203"/>
      <c r="F74" s="203"/>
      <c r="G74" s="203"/>
      <c r="H74" s="204"/>
      <c r="I74" s="204"/>
      <c r="J74" s="204"/>
      <c r="K74" s="204"/>
      <c r="L74" s="204"/>
      <c r="M74" s="204"/>
      <c r="N74" s="204"/>
      <c r="O74" s="204"/>
      <c r="P74" s="204"/>
      <c r="Q74" s="204"/>
      <c r="R74" s="204"/>
      <c r="S74" s="204"/>
      <c r="T74" s="204"/>
      <c r="U74" s="204"/>
      <c r="V74" s="204"/>
      <c r="W74" s="203"/>
      <c r="X74" s="203"/>
      <c r="Y74" s="203"/>
      <c r="Z74" s="203"/>
    </row>
    <row r="75" spans="2:26" s="29" customFormat="1" ht="44.25" customHeight="1">
      <c r="B75" s="157" t="s">
        <v>210</v>
      </c>
      <c r="C75" s="158"/>
      <c r="D75" s="213" t="s">
        <v>487</v>
      </c>
      <c r="E75" s="213"/>
      <c r="F75" s="213"/>
      <c r="G75" s="213"/>
      <c r="H75" s="213"/>
      <c r="I75" s="213"/>
      <c r="J75" s="213"/>
      <c r="K75" s="213"/>
      <c r="L75" s="213"/>
      <c r="M75" s="213"/>
      <c r="N75" s="213"/>
      <c r="O75" s="213"/>
      <c r="P75" s="213"/>
      <c r="Q75" s="213"/>
      <c r="R75" s="213"/>
      <c r="S75" s="213"/>
      <c r="T75" s="213"/>
      <c r="U75" s="213"/>
      <c r="V75" s="213"/>
      <c r="W75" s="213"/>
      <c r="X75" s="213"/>
      <c r="Y75" s="213"/>
      <c r="Z75" s="213"/>
    </row>
    <row r="76" spans="2:26" s="67" customFormat="1" ht="21.75" customHeight="1">
      <c r="B76" s="155" t="s">
        <v>211</v>
      </c>
      <c r="C76" s="155" t="s">
        <v>212</v>
      </c>
      <c r="D76" s="155" t="s">
        <v>213</v>
      </c>
      <c r="E76" s="155" t="s">
        <v>485</v>
      </c>
      <c r="F76" s="155" t="s">
        <v>214</v>
      </c>
      <c r="G76" s="155" t="s">
        <v>215</v>
      </c>
      <c r="H76" s="231" t="s">
        <v>719</v>
      </c>
      <c r="I76" s="231" t="s">
        <v>720</v>
      </c>
      <c r="J76" s="231" t="s">
        <v>721</v>
      </c>
      <c r="K76" s="231" t="s">
        <v>722</v>
      </c>
      <c r="L76" s="231"/>
      <c r="M76" s="231" t="s">
        <v>723</v>
      </c>
      <c r="N76" s="231"/>
      <c r="O76" s="231"/>
      <c r="P76" s="231"/>
      <c r="Q76" s="231"/>
      <c r="R76" s="232" t="s">
        <v>731</v>
      </c>
      <c r="S76" s="232" t="s">
        <v>732</v>
      </c>
      <c r="T76" s="232" t="s">
        <v>733</v>
      </c>
      <c r="U76" s="232" t="s">
        <v>734</v>
      </c>
      <c r="V76" s="232"/>
      <c r="W76" s="155" t="s">
        <v>216</v>
      </c>
      <c r="X76" s="155"/>
      <c r="Y76" s="155"/>
      <c r="Z76" s="155"/>
    </row>
    <row r="77" spans="2:26" s="67" customFormat="1" ht="91.5" customHeight="1">
      <c r="B77" s="155"/>
      <c r="C77" s="155"/>
      <c r="D77" s="155"/>
      <c r="E77" s="155"/>
      <c r="F77" s="155"/>
      <c r="G77" s="155"/>
      <c r="H77" s="231"/>
      <c r="I77" s="231"/>
      <c r="J77" s="231"/>
      <c r="K77" s="130" t="s">
        <v>724</v>
      </c>
      <c r="L77" s="130" t="s">
        <v>725</v>
      </c>
      <c r="M77" s="130" t="s">
        <v>726</v>
      </c>
      <c r="N77" s="130" t="s">
        <v>727</v>
      </c>
      <c r="O77" s="130" t="s">
        <v>728</v>
      </c>
      <c r="P77" s="130" t="s">
        <v>729</v>
      </c>
      <c r="Q77" s="130" t="s">
        <v>730</v>
      </c>
      <c r="R77" s="232"/>
      <c r="S77" s="232"/>
      <c r="T77" s="232"/>
      <c r="U77" s="129" t="s">
        <v>735</v>
      </c>
      <c r="V77" s="129" t="s">
        <v>736</v>
      </c>
      <c r="W77" s="120" t="s">
        <v>217</v>
      </c>
      <c r="X77" s="120" t="s">
        <v>218</v>
      </c>
      <c r="Y77" s="120" t="s">
        <v>219</v>
      </c>
      <c r="Z77" s="120" t="s">
        <v>220</v>
      </c>
    </row>
    <row r="78" spans="2:26" s="29" customFormat="1" ht="79.5" customHeight="1">
      <c r="B78" s="26" t="str">
        <f>+TOC_General!W36</f>
        <v>Fortalecimiento del control y vigilancia</v>
      </c>
      <c r="C78" s="124" t="s">
        <v>555</v>
      </c>
      <c r="D78" s="27" t="s">
        <v>553</v>
      </c>
      <c r="E78" s="51" t="s">
        <v>602</v>
      </c>
      <c r="F78" s="27">
        <v>8</v>
      </c>
      <c r="G78" s="27">
        <v>8</v>
      </c>
      <c r="H78" s="61"/>
      <c r="I78" s="61"/>
      <c r="J78" s="61"/>
      <c r="K78" s="61"/>
      <c r="L78" s="61"/>
      <c r="M78" s="61"/>
      <c r="N78" s="61"/>
      <c r="O78" s="61"/>
      <c r="P78" s="61"/>
      <c r="Q78" s="61"/>
      <c r="R78" s="61">
        <v>2</v>
      </c>
      <c r="S78" s="61" t="s">
        <v>1130</v>
      </c>
      <c r="T78" s="61" t="s">
        <v>943</v>
      </c>
      <c r="U78" s="61" t="s">
        <v>808</v>
      </c>
      <c r="V78" s="61" t="s">
        <v>1142</v>
      </c>
      <c r="W78" s="27"/>
      <c r="X78" s="27" t="s">
        <v>535</v>
      </c>
      <c r="Y78" s="27"/>
      <c r="Z78" s="124" t="s">
        <v>856</v>
      </c>
    </row>
    <row r="79" spans="2:26" s="29" customFormat="1" ht="306">
      <c r="B79" s="26" t="str">
        <f>+TOC_General!W37</f>
        <v>Articulación y fortalecimiento de emprendimiento locales de la actividad turística</v>
      </c>
      <c r="C79" s="124" t="s">
        <v>1060</v>
      </c>
      <c r="D79" s="27" t="s">
        <v>308</v>
      </c>
      <c r="E79" s="53" t="s">
        <v>607</v>
      </c>
      <c r="F79" s="27">
        <v>10</v>
      </c>
      <c r="G79" s="27">
        <v>10</v>
      </c>
      <c r="H79" s="61"/>
      <c r="I79" s="61"/>
      <c r="J79" s="61"/>
      <c r="K79" s="61"/>
      <c r="L79" s="61"/>
      <c r="M79" s="61"/>
      <c r="N79" s="61"/>
      <c r="O79" s="61"/>
      <c r="P79" s="61"/>
      <c r="Q79" s="61"/>
      <c r="R79" s="61">
        <v>3</v>
      </c>
      <c r="S79" s="60" t="s">
        <v>1320</v>
      </c>
      <c r="T79" s="61" t="s">
        <v>1262</v>
      </c>
      <c r="U79" s="27" t="s">
        <v>1330</v>
      </c>
      <c r="V79" s="27" t="s">
        <v>1331</v>
      </c>
      <c r="W79" s="27"/>
      <c r="X79" s="27" t="s">
        <v>535</v>
      </c>
      <c r="Y79" s="27"/>
      <c r="Z79" s="124" t="s">
        <v>711</v>
      </c>
    </row>
    <row r="80" spans="2:26" s="29" customFormat="1" ht="78.75" customHeight="1">
      <c r="B80" s="26" t="str">
        <f>+TOC_General!W38</f>
        <v>Fortalecimiento de manejo de recursos hidrobiológicos (paiche, arahuana, carachama, peces de consumo humano)</v>
      </c>
      <c r="C80" s="124" t="s">
        <v>1059</v>
      </c>
      <c r="D80" s="27" t="s">
        <v>452</v>
      </c>
      <c r="E80" s="50" t="s">
        <v>607</v>
      </c>
      <c r="F80" s="27">
        <v>15</v>
      </c>
      <c r="G80" s="27">
        <v>15</v>
      </c>
      <c r="H80" s="61"/>
      <c r="I80" s="61"/>
      <c r="J80" s="61"/>
      <c r="K80" s="61"/>
      <c r="L80" s="61"/>
      <c r="M80" s="61"/>
      <c r="N80" s="61"/>
      <c r="O80" s="61"/>
      <c r="P80" s="61"/>
      <c r="Q80" s="61"/>
      <c r="R80" s="61">
        <v>2</v>
      </c>
      <c r="S80" s="60" t="s">
        <v>1321</v>
      </c>
      <c r="T80" s="61" t="s">
        <v>1262</v>
      </c>
      <c r="U80" s="27" t="s">
        <v>1322</v>
      </c>
      <c r="V80" s="27" t="s">
        <v>1327</v>
      </c>
      <c r="W80" s="27"/>
      <c r="X80" s="27" t="s">
        <v>535</v>
      </c>
      <c r="Y80" s="27"/>
      <c r="Z80" s="27" t="s">
        <v>914</v>
      </c>
    </row>
    <row r="81" spans="2:26" s="29" customFormat="1" ht="90.75" customHeight="1">
      <c r="B81" s="26" t="str">
        <f>+TOC_General!W39</f>
        <v>Fortalecimiento de manejo de recursos de fauna silvestre (taricaya, lagarto, ungulados)</v>
      </c>
      <c r="C81" s="124" t="s">
        <v>568</v>
      </c>
      <c r="D81" s="27" t="s">
        <v>452</v>
      </c>
      <c r="E81" s="53" t="s">
        <v>739</v>
      </c>
      <c r="F81" s="27">
        <v>15</v>
      </c>
      <c r="G81" s="27">
        <v>15</v>
      </c>
      <c r="H81" s="61"/>
      <c r="I81" s="61"/>
      <c r="J81" s="61"/>
      <c r="K81" s="61"/>
      <c r="L81" s="61"/>
      <c r="M81" s="61"/>
      <c r="N81" s="61"/>
      <c r="O81" s="61"/>
      <c r="P81" s="61"/>
      <c r="Q81" s="61"/>
      <c r="R81" s="61">
        <v>3</v>
      </c>
      <c r="S81" s="60" t="s">
        <v>1323</v>
      </c>
      <c r="T81" s="61" t="s">
        <v>1315</v>
      </c>
      <c r="U81" s="27" t="s">
        <v>1322</v>
      </c>
      <c r="V81" s="27" t="s">
        <v>1327</v>
      </c>
      <c r="W81" s="27"/>
      <c r="X81" s="27" t="s">
        <v>535</v>
      </c>
      <c r="Y81" s="27"/>
      <c r="Z81" s="124" t="s">
        <v>712</v>
      </c>
    </row>
    <row r="82" spans="2:26" s="29" customFormat="1" ht="63.75">
      <c r="B82" s="26" t="str">
        <f>+TOC_General!W40</f>
        <v>Manejo sostenible de plantaciones forestales con especies nativas para fines maderables en zona de uso especial de la RNPS</v>
      </c>
      <c r="C82" s="124" t="s">
        <v>569</v>
      </c>
      <c r="D82" s="27" t="s">
        <v>453</v>
      </c>
      <c r="E82" s="53" t="s">
        <v>739</v>
      </c>
      <c r="F82" s="27">
        <v>20</v>
      </c>
      <c r="G82" s="27">
        <v>50</v>
      </c>
      <c r="H82" s="61"/>
      <c r="I82" s="61"/>
      <c r="J82" s="61"/>
      <c r="K82" s="61"/>
      <c r="L82" s="61"/>
      <c r="M82" s="61"/>
      <c r="N82" s="61"/>
      <c r="O82" s="61"/>
      <c r="P82" s="61"/>
      <c r="Q82" s="61"/>
      <c r="R82" s="61">
        <v>3</v>
      </c>
      <c r="S82" s="61" t="s">
        <v>1324</v>
      </c>
      <c r="T82" s="61" t="s">
        <v>1315</v>
      </c>
      <c r="U82" s="27" t="s">
        <v>1325</v>
      </c>
      <c r="V82" s="27" t="s">
        <v>1327</v>
      </c>
      <c r="W82" s="27"/>
      <c r="X82" s="27" t="s">
        <v>535</v>
      </c>
      <c r="Y82" s="27"/>
      <c r="Z82" s="124" t="s">
        <v>712</v>
      </c>
    </row>
    <row r="83" spans="2:26" s="29" customFormat="1" ht="114.75">
      <c r="B83" s="26" t="str">
        <f>+TOC_General!W41</f>
        <v>Manejo sostenible de palmeras (aguaje y ungurahui)</v>
      </c>
      <c r="C83" s="124" t="s">
        <v>921</v>
      </c>
      <c r="D83" s="27" t="s">
        <v>453</v>
      </c>
      <c r="E83" s="53" t="s">
        <v>739</v>
      </c>
      <c r="F83" s="27">
        <v>10</v>
      </c>
      <c r="G83" s="27">
        <v>15</v>
      </c>
      <c r="H83" s="61"/>
      <c r="I83" s="61"/>
      <c r="J83" s="61"/>
      <c r="K83" s="61"/>
      <c r="L83" s="61"/>
      <c r="M83" s="61"/>
      <c r="N83" s="61"/>
      <c r="O83" s="61"/>
      <c r="P83" s="61"/>
      <c r="Q83" s="61"/>
      <c r="R83" s="61">
        <v>3</v>
      </c>
      <c r="S83" s="60" t="s">
        <v>1329</v>
      </c>
      <c r="T83" s="61" t="s">
        <v>1315</v>
      </c>
      <c r="U83" s="27" t="s">
        <v>1328</v>
      </c>
      <c r="V83" s="27" t="s">
        <v>1327</v>
      </c>
      <c r="W83" s="27"/>
      <c r="X83" s="27" t="s">
        <v>535</v>
      </c>
      <c r="Y83" s="27"/>
      <c r="Z83" s="124" t="s">
        <v>712</v>
      </c>
    </row>
    <row r="84" spans="2:26" s="29" customFormat="1" ht="114" customHeight="1">
      <c r="B84" s="91" t="str">
        <f>+TOC_General!W42</f>
        <v>Programa de superalimentos para la Protección Forestal</v>
      </c>
      <c r="C84" s="94" t="s">
        <v>1058</v>
      </c>
      <c r="D84" s="27" t="s">
        <v>551</v>
      </c>
      <c r="E84" s="92" t="s">
        <v>607</v>
      </c>
      <c r="F84" s="27">
        <v>6</v>
      </c>
      <c r="G84" s="27"/>
      <c r="H84" s="61"/>
      <c r="I84" s="61"/>
      <c r="J84" s="61"/>
      <c r="K84" s="61"/>
      <c r="L84" s="61"/>
      <c r="M84" s="61"/>
      <c r="N84" s="61"/>
      <c r="O84" s="61"/>
      <c r="P84" s="61"/>
      <c r="Q84" s="61"/>
      <c r="R84" s="61">
        <v>2</v>
      </c>
      <c r="S84" s="27" t="s">
        <v>1255</v>
      </c>
      <c r="T84" s="61" t="s">
        <v>1253</v>
      </c>
      <c r="U84" s="27" t="s">
        <v>773</v>
      </c>
      <c r="V84" s="27" t="s">
        <v>1326</v>
      </c>
      <c r="W84" s="27"/>
      <c r="X84" s="27"/>
      <c r="Y84" s="27" t="s">
        <v>535</v>
      </c>
      <c r="Z84" s="126" t="s">
        <v>860</v>
      </c>
    </row>
    <row r="85" spans="2:26" s="29" customFormat="1" ht="102">
      <c r="B85" s="26" t="str">
        <f>+TOC_General!W43</f>
        <v>Fortalecimiento del Comité de Gestión</v>
      </c>
      <c r="C85" s="124" t="s">
        <v>1062</v>
      </c>
      <c r="D85" s="27" t="s">
        <v>275</v>
      </c>
      <c r="E85" s="51" t="s">
        <v>604</v>
      </c>
      <c r="F85" s="27">
        <v>10</v>
      </c>
      <c r="G85" s="27">
        <v>15</v>
      </c>
      <c r="H85" s="61"/>
      <c r="I85" s="61"/>
      <c r="J85" s="61"/>
      <c r="K85" s="61"/>
      <c r="L85" s="61"/>
      <c r="M85" s="61"/>
      <c r="N85" s="61"/>
      <c r="O85" s="61"/>
      <c r="P85" s="61"/>
      <c r="Q85" s="61"/>
      <c r="R85" s="61">
        <v>2</v>
      </c>
      <c r="S85" s="61" t="s">
        <v>1116</v>
      </c>
      <c r="T85" s="61" t="s">
        <v>1114</v>
      </c>
      <c r="U85" s="61" t="s">
        <v>1112</v>
      </c>
      <c r="V85" s="61" t="s">
        <v>1115</v>
      </c>
      <c r="W85" s="27"/>
      <c r="X85" s="27"/>
      <c r="Y85" s="27" t="s">
        <v>535</v>
      </c>
      <c r="Z85" s="124" t="s">
        <v>1007</v>
      </c>
    </row>
    <row r="86" spans="2:26" s="29" customFormat="1" ht="63.75">
      <c r="B86" s="26" t="str">
        <f>+TOC_General!W44</f>
        <v>Fortalecimiento de la articulación territorial</v>
      </c>
      <c r="C86" s="124" t="s">
        <v>1407</v>
      </c>
      <c r="D86" s="27" t="s">
        <v>1408</v>
      </c>
      <c r="E86" s="51" t="s">
        <v>604</v>
      </c>
      <c r="F86" s="27">
        <v>10</v>
      </c>
      <c r="G86" s="27">
        <v>10</v>
      </c>
      <c r="H86" s="61"/>
      <c r="I86" s="61"/>
      <c r="J86" s="61"/>
      <c r="K86" s="61"/>
      <c r="L86" s="61"/>
      <c r="M86" s="61"/>
      <c r="N86" s="61"/>
      <c r="O86" s="61"/>
      <c r="P86" s="61"/>
      <c r="Q86" s="61"/>
      <c r="R86" s="61">
        <v>2</v>
      </c>
      <c r="S86" s="61" t="s">
        <v>1409</v>
      </c>
      <c r="T86" s="61" t="s">
        <v>1114</v>
      </c>
      <c r="U86" s="61" t="s">
        <v>1120</v>
      </c>
      <c r="V86" s="61" t="s">
        <v>1115</v>
      </c>
      <c r="W86" s="27"/>
      <c r="X86" s="27"/>
      <c r="Y86" s="27" t="s">
        <v>535</v>
      </c>
      <c r="Z86" s="124" t="s">
        <v>1410</v>
      </c>
    </row>
    <row r="87" spans="2:26" s="25" customFormat="1" ht="17.25" customHeight="1">
      <c r="B87" s="164" t="s">
        <v>206</v>
      </c>
      <c r="C87" s="172"/>
      <c r="D87" s="193" t="str">
        <f>+TOC_General!Y29</f>
        <v>Reserva Nacional Allpahuayo Mishana</v>
      </c>
      <c r="E87" s="194"/>
      <c r="F87" s="194"/>
      <c r="G87" s="194"/>
      <c r="H87" s="194"/>
      <c r="I87" s="194"/>
      <c r="J87" s="194"/>
      <c r="K87" s="194"/>
      <c r="L87" s="194"/>
      <c r="M87" s="194"/>
      <c r="N87" s="194"/>
      <c r="O87" s="194"/>
      <c r="P87" s="194"/>
      <c r="Q87" s="194"/>
      <c r="R87" s="194"/>
      <c r="S87" s="194"/>
      <c r="T87" s="194"/>
      <c r="U87" s="194"/>
      <c r="V87" s="194"/>
      <c r="W87" s="194"/>
      <c r="X87" s="194"/>
      <c r="Y87" s="194"/>
      <c r="Z87" s="195"/>
    </row>
    <row r="88" spans="2:26" s="29" customFormat="1" ht="54" customHeight="1">
      <c r="B88" s="162" t="s">
        <v>261</v>
      </c>
      <c r="C88" s="163"/>
      <c r="D88" s="203" t="s">
        <v>525</v>
      </c>
      <c r="E88" s="203"/>
      <c r="F88" s="203"/>
      <c r="G88" s="203"/>
      <c r="H88" s="204"/>
      <c r="I88" s="204"/>
      <c r="J88" s="204"/>
      <c r="K88" s="204"/>
      <c r="L88" s="204"/>
      <c r="M88" s="204"/>
      <c r="N88" s="204"/>
      <c r="O88" s="204"/>
      <c r="P88" s="204"/>
      <c r="Q88" s="204"/>
      <c r="R88" s="204"/>
      <c r="S88" s="204"/>
      <c r="T88" s="204"/>
      <c r="U88" s="204"/>
      <c r="V88" s="204"/>
      <c r="W88" s="203"/>
      <c r="X88" s="203"/>
      <c r="Y88" s="203"/>
      <c r="Z88" s="203"/>
    </row>
    <row r="89" spans="2:26" s="29" customFormat="1" ht="15" customHeight="1">
      <c r="B89" s="162" t="s">
        <v>207</v>
      </c>
      <c r="C89" s="163"/>
      <c r="D89" s="203" t="s">
        <v>454</v>
      </c>
      <c r="E89" s="203"/>
      <c r="F89" s="203"/>
      <c r="G89" s="203"/>
      <c r="H89" s="204"/>
      <c r="I89" s="204"/>
      <c r="J89" s="204"/>
      <c r="K89" s="204"/>
      <c r="L89" s="204"/>
      <c r="M89" s="204"/>
      <c r="N89" s="204"/>
      <c r="O89" s="204"/>
      <c r="P89" s="204"/>
      <c r="Q89" s="204"/>
      <c r="R89" s="204"/>
      <c r="S89" s="204"/>
      <c r="T89" s="204"/>
      <c r="U89" s="204"/>
      <c r="V89" s="204"/>
      <c r="W89" s="203"/>
      <c r="X89" s="203"/>
      <c r="Y89" s="203"/>
      <c r="Z89" s="203"/>
    </row>
    <row r="90" spans="2:26" s="29" customFormat="1" ht="15" customHeight="1">
      <c r="B90" s="162" t="s">
        <v>208</v>
      </c>
      <c r="C90" s="163"/>
      <c r="D90" s="203" t="s">
        <v>632</v>
      </c>
      <c r="E90" s="203"/>
      <c r="F90" s="203"/>
      <c r="G90" s="203"/>
      <c r="H90" s="204"/>
      <c r="I90" s="204"/>
      <c r="J90" s="204"/>
      <c r="K90" s="204"/>
      <c r="L90" s="204"/>
      <c r="M90" s="204"/>
      <c r="N90" s="204"/>
      <c r="O90" s="204"/>
      <c r="P90" s="204"/>
      <c r="Q90" s="204"/>
      <c r="R90" s="204"/>
      <c r="S90" s="204"/>
      <c r="T90" s="204"/>
      <c r="U90" s="204"/>
      <c r="V90" s="204"/>
      <c r="W90" s="203"/>
      <c r="X90" s="203"/>
      <c r="Y90" s="203"/>
      <c r="Z90" s="203"/>
    </row>
    <row r="91" spans="2:26" s="29" customFormat="1" ht="44.25" customHeight="1">
      <c r="B91" s="162" t="s">
        <v>209</v>
      </c>
      <c r="C91" s="163"/>
      <c r="D91" s="203" t="s">
        <v>1416</v>
      </c>
      <c r="E91" s="203"/>
      <c r="F91" s="203"/>
      <c r="G91" s="203"/>
      <c r="H91" s="204"/>
      <c r="I91" s="204"/>
      <c r="J91" s="204"/>
      <c r="K91" s="204"/>
      <c r="L91" s="204"/>
      <c r="M91" s="204"/>
      <c r="N91" s="204"/>
      <c r="O91" s="204"/>
      <c r="P91" s="204"/>
      <c r="Q91" s="204"/>
      <c r="R91" s="204"/>
      <c r="S91" s="204"/>
      <c r="T91" s="204"/>
      <c r="U91" s="204"/>
      <c r="V91" s="204"/>
      <c r="W91" s="203"/>
      <c r="X91" s="203"/>
      <c r="Y91" s="203"/>
      <c r="Z91" s="203"/>
    </row>
    <row r="92" spans="2:26" s="29" customFormat="1" ht="48.75" customHeight="1">
      <c r="B92" s="157" t="s">
        <v>210</v>
      </c>
      <c r="C92" s="158"/>
      <c r="D92" s="213" t="s">
        <v>487</v>
      </c>
      <c r="E92" s="213"/>
      <c r="F92" s="213"/>
      <c r="G92" s="213"/>
      <c r="H92" s="213"/>
      <c r="I92" s="213"/>
      <c r="J92" s="213"/>
      <c r="K92" s="213"/>
      <c r="L92" s="213"/>
      <c r="M92" s="213"/>
      <c r="N92" s="213"/>
      <c r="O92" s="213"/>
      <c r="P92" s="213"/>
      <c r="Q92" s="213"/>
      <c r="R92" s="213"/>
      <c r="S92" s="213"/>
      <c r="T92" s="213"/>
      <c r="U92" s="213"/>
      <c r="V92" s="213"/>
      <c r="W92" s="213"/>
      <c r="X92" s="213"/>
      <c r="Y92" s="213"/>
      <c r="Z92" s="213"/>
    </row>
    <row r="93" spans="2:26" s="67" customFormat="1" ht="21.75" customHeight="1">
      <c r="B93" s="155" t="s">
        <v>211</v>
      </c>
      <c r="C93" s="155" t="s">
        <v>212</v>
      </c>
      <c r="D93" s="155" t="s">
        <v>213</v>
      </c>
      <c r="E93" s="155" t="s">
        <v>485</v>
      </c>
      <c r="F93" s="155" t="s">
        <v>214</v>
      </c>
      <c r="G93" s="155" t="s">
        <v>215</v>
      </c>
      <c r="H93" s="231" t="s">
        <v>719</v>
      </c>
      <c r="I93" s="231" t="s">
        <v>720</v>
      </c>
      <c r="J93" s="231" t="s">
        <v>721</v>
      </c>
      <c r="K93" s="231" t="s">
        <v>722</v>
      </c>
      <c r="L93" s="231"/>
      <c r="M93" s="231" t="s">
        <v>723</v>
      </c>
      <c r="N93" s="231"/>
      <c r="O93" s="231"/>
      <c r="P93" s="231"/>
      <c r="Q93" s="231"/>
      <c r="R93" s="232" t="s">
        <v>731</v>
      </c>
      <c r="S93" s="232" t="s">
        <v>732</v>
      </c>
      <c r="T93" s="232" t="s">
        <v>733</v>
      </c>
      <c r="U93" s="232" t="s">
        <v>734</v>
      </c>
      <c r="V93" s="232"/>
      <c r="W93" s="155" t="s">
        <v>216</v>
      </c>
      <c r="X93" s="155"/>
      <c r="Y93" s="155"/>
      <c r="Z93" s="155"/>
    </row>
    <row r="94" spans="2:26" s="67" customFormat="1" ht="91.5" customHeight="1">
      <c r="B94" s="155"/>
      <c r="C94" s="155"/>
      <c r="D94" s="155"/>
      <c r="E94" s="155"/>
      <c r="F94" s="155"/>
      <c r="G94" s="155"/>
      <c r="H94" s="231"/>
      <c r="I94" s="231"/>
      <c r="J94" s="231"/>
      <c r="K94" s="130" t="s">
        <v>724</v>
      </c>
      <c r="L94" s="130" t="s">
        <v>725</v>
      </c>
      <c r="M94" s="130" t="s">
        <v>726</v>
      </c>
      <c r="N94" s="130" t="s">
        <v>727</v>
      </c>
      <c r="O94" s="130" t="s">
        <v>728</v>
      </c>
      <c r="P94" s="130" t="s">
        <v>729</v>
      </c>
      <c r="Q94" s="130" t="s">
        <v>730</v>
      </c>
      <c r="R94" s="232"/>
      <c r="S94" s="232"/>
      <c r="T94" s="232"/>
      <c r="U94" s="129" t="s">
        <v>735</v>
      </c>
      <c r="V94" s="129" t="s">
        <v>736</v>
      </c>
      <c r="W94" s="120" t="s">
        <v>217</v>
      </c>
      <c r="X94" s="120" t="s">
        <v>218</v>
      </c>
      <c r="Y94" s="120" t="s">
        <v>219</v>
      </c>
      <c r="Z94" s="120" t="s">
        <v>220</v>
      </c>
    </row>
    <row r="95" spans="2:26" s="29" customFormat="1" ht="89.25">
      <c r="B95" s="26" t="str">
        <f>+TOC_General!Y30</f>
        <v>Fortalecimiento del control y vigilancia</v>
      </c>
      <c r="C95" s="124" t="s">
        <v>570</v>
      </c>
      <c r="D95" s="27" t="s">
        <v>553</v>
      </c>
      <c r="E95" s="51" t="s">
        <v>602</v>
      </c>
      <c r="F95" s="27">
        <v>5</v>
      </c>
      <c r="G95" s="27">
        <v>5</v>
      </c>
      <c r="H95" s="61"/>
      <c r="I95" s="61"/>
      <c r="J95" s="61"/>
      <c r="K95" s="61"/>
      <c r="L95" s="61"/>
      <c r="M95" s="61"/>
      <c r="N95" s="61"/>
      <c r="O95" s="61"/>
      <c r="P95" s="61"/>
      <c r="Q95" s="61"/>
      <c r="R95" s="61">
        <v>2</v>
      </c>
      <c r="S95" s="61" t="s">
        <v>1130</v>
      </c>
      <c r="T95" s="61" t="s">
        <v>943</v>
      </c>
      <c r="U95" s="61" t="s">
        <v>808</v>
      </c>
      <c r="V95" s="61" t="s">
        <v>1142</v>
      </c>
      <c r="W95" s="27"/>
      <c r="X95" s="27" t="s">
        <v>535</v>
      </c>
      <c r="Y95" s="27"/>
      <c r="Z95" s="124" t="s">
        <v>856</v>
      </c>
    </row>
    <row r="96" spans="2:26" s="29" customFormat="1" ht="127.5">
      <c r="B96" s="26" t="str">
        <f>+TOC_General!Y31</f>
        <v>Fortalecimiento de actividades turísticas</v>
      </c>
      <c r="C96" s="124" t="s">
        <v>1057</v>
      </c>
      <c r="D96" s="27" t="s">
        <v>308</v>
      </c>
      <c r="E96" s="53" t="s">
        <v>607</v>
      </c>
      <c r="F96" s="27">
        <v>5</v>
      </c>
      <c r="G96" s="27">
        <v>5</v>
      </c>
      <c r="H96" s="61"/>
      <c r="I96" s="61"/>
      <c r="J96" s="61"/>
      <c r="K96" s="61"/>
      <c r="L96" s="61"/>
      <c r="M96" s="61"/>
      <c r="N96" s="61"/>
      <c r="O96" s="61"/>
      <c r="P96" s="61"/>
      <c r="Q96" s="61"/>
      <c r="R96" s="61">
        <v>3</v>
      </c>
      <c r="S96" s="61" t="s">
        <v>1333</v>
      </c>
      <c r="T96" s="61" t="s">
        <v>1315</v>
      </c>
      <c r="U96" s="61" t="s">
        <v>1337</v>
      </c>
      <c r="V96" s="61" t="s">
        <v>1334</v>
      </c>
      <c r="W96" s="27"/>
      <c r="X96" s="27" t="s">
        <v>535</v>
      </c>
      <c r="Y96" s="27"/>
      <c r="Z96" s="124" t="s">
        <v>915</v>
      </c>
    </row>
    <row r="97" spans="2:26" s="29" customFormat="1" ht="112.5" customHeight="1">
      <c r="B97" s="26" t="str">
        <f>+TOC_General!Y32</f>
        <v>Fortalecimiento de manejo de recursos naturales</v>
      </c>
      <c r="C97" s="124" t="s">
        <v>571</v>
      </c>
      <c r="D97" s="27" t="s">
        <v>291</v>
      </c>
      <c r="E97" s="53" t="s">
        <v>739</v>
      </c>
      <c r="F97" s="27">
        <v>30</v>
      </c>
      <c r="G97" s="28">
        <v>30</v>
      </c>
      <c r="H97" s="60"/>
      <c r="I97" s="60"/>
      <c r="J97" s="60"/>
      <c r="K97" s="60"/>
      <c r="L97" s="60"/>
      <c r="M97" s="60"/>
      <c r="N97" s="60"/>
      <c r="O97" s="60"/>
      <c r="P97" s="60"/>
      <c r="Q97" s="60"/>
      <c r="R97" s="60">
        <v>3</v>
      </c>
      <c r="S97" s="60" t="s">
        <v>1329</v>
      </c>
      <c r="T97" s="61" t="s">
        <v>1315</v>
      </c>
      <c r="U97" s="27" t="s">
        <v>1335</v>
      </c>
      <c r="V97" s="27" t="s">
        <v>1327</v>
      </c>
      <c r="W97" s="27"/>
      <c r="X97" s="27"/>
      <c r="Y97" s="27" t="s">
        <v>535</v>
      </c>
      <c r="Z97" s="124" t="s">
        <v>712</v>
      </c>
    </row>
    <row r="98" spans="2:26" s="29" customFormat="1" ht="114" customHeight="1">
      <c r="B98" s="91" t="str">
        <f>+TOC_General!Y33</f>
        <v>Programa de superalimentos para la Protección Forestal</v>
      </c>
      <c r="C98" s="95" t="s">
        <v>1056</v>
      </c>
      <c r="D98" s="27" t="s">
        <v>551</v>
      </c>
      <c r="E98" s="92" t="s">
        <v>607</v>
      </c>
      <c r="F98" s="27">
        <v>2</v>
      </c>
      <c r="G98" s="27"/>
      <c r="H98" s="61"/>
      <c r="I98" s="61"/>
      <c r="J98" s="61"/>
      <c r="K98" s="61"/>
      <c r="L98" s="61"/>
      <c r="M98" s="61"/>
      <c r="N98" s="61"/>
      <c r="O98" s="61"/>
      <c r="P98" s="61"/>
      <c r="Q98" s="61"/>
      <c r="R98" s="61">
        <v>2</v>
      </c>
      <c r="S98" s="27" t="s">
        <v>1255</v>
      </c>
      <c r="T98" s="61" t="s">
        <v>1253</v>
      </c>
      <c r="U98" s="27" t="s">
        <v>773</v>
      </c>
      <c r="V98" s="27" t="s">
        <v>1326</v>
      </c>
      <c r="W98" s="27"/>
      <c r="X98" s="27"/>
      <c r="Y98" s="27" t="s">
        <v>535</v>
      </c>
      <c r="Z98" s="126" t="s">
        <v>860</v>
      </c>
    </row>
    <row r="99" spans="2:26" s="29" customFormat="1" ht="89.25" customHeight="1">
      <c r="B99" s="26" t="str">
        <f>+TOC_General!Y34</f>
        <v xml:space="preserve">Servicios ecosistémicos hídricos </v>
      </c>
      <c r="C99" s="65" t="s">
        <v>600</v>
      </c>
      <c r="D99" s="27" t="s">
        <v>260</v>
      </c>
      <c r="E99" s="50" t="s">
        <v>737</v>
      </c>
      <c r="F99" s="27">
        <v>50</v>
      </c>
      <c r="G99" s="27">
        <v>100</v>
      </c>
      <c r="H99" s="61"/>
      <c r="I99" s="61"/>
      <c r="J99" s="61"/>
      <c r="K99" s="61"/>
      <c r="L99" s="61"/>
      <c r="M99" s="61"/>
      <c r="N99" s="61"/>
      <c r="O99" s="61"/>
      <c r="P99" s="61"/>
      <c r="Q99" s="61"/>
      <c r="R99" s="61">
        <v>3</v>
      </c>
      <c r="S99" s="61" t="s">
        <v>1338</v>
      </c>
      <c r="T99" s="61" t="s">
        <v>1315</v>
      </c>
      <c r="U99" s="61" t="s">
        <v>1339</v>
      </c>
      <c r="V99" s="61" t="s">
        <v>1336</v>
      </c>
      <c r="W99" s="27"/>
      <c r="X99" s="27" t="s">
        <v>535</v>
      </c>
      <c r="Y99" s="33"/>
      <c r="Z99" s="126" t="s">
        <v>1055</v>
      </c>
    </row>
    <row r="100" spans="2:26" s="29" customFormat="1" ht="114" customHeight="1">
      <c r="B100" s="26" t="str">
        <f>+TOC_General!Y35</f>
        <v>Fortalecimiento de Comité de Gestión</v>
      </c>
      <c r="C100" s="124" t="s">
        <v>1061</v>
      </c>
      <c r="D100" s="27" t="s">
        <v>275</v>
      </c>
      <c r="E100" s="51" t="s">
        <v>604</v>
      </c>
      <c r="F100" s="27">
        <v>10</v>
      </c>
      <c r="G100" s="27">
        <v>15</v>
      </c>
      <c r="H100" s="61"/>
      <c r="I100" s="61"/>
      <c r="J100" s="61"/>
      <c r="K100" s="61"/>
      <c r="L100" s="61"/>
      <c r="M100" s="61"/>
      <c r="N100" s="61"/>
      <c r="O100" s="61"/>
      <c r="P100" s="61"/>
      <c r="Q100" s="61"/>
      <c r="R100" s="61">
        <v>2</v>
      </c>
      <c r="S100" s="61" t="s">
        <v>1116</v>
      </c>
      <c r="T100" s="61" t="s">
        <v>1114</v>
      </c>
      <c r="U100" s="61" t="s">
        <v>1112</v>
      </c>
      <c r="V100" s="61" t="s">
        <v>1115</v>
      </c>
      <c r="W100" s="27"/>
      <c r="X100" s="27"/>
      <c r="Y100" s="27" t="s">
        <v>535</v>
      </c>
      <c r="Z100" s="124" t="s">
        <v>1007</v>
      </c>
    </row>
    <row r="101" spans="2:26" s="29" customFormat="1" ht="63.75">
      <c r="B101" s="26" t="str">
        <f>+TOC_General!Y36</f>
        <v>Fortalecimiento de la articulación territorial</v>
      </c>
      <c r="C101" s="124" t="s">
        <v>1407</v>
      </c>
      <c r="D101" s="27" t="s">
        <v>1408</v>
      </c>
      <c r="E101" s="51" t="s">
        <v>604</v>
      </c>
      <c r="F101" s="27">
        <v>10</v>
      </c>
      <c r="G101" s="27">
        <v>10</v>
      </c>
      <c r="H101" s="61"/>
      <c r="I101" s="61"/>
      <c r="J101" s="61"/>
      <c r="K101" s="61"/>
      <c r="L101" s="61"/>
      <c r="M101" s="61"/>
      <c r="N101" s="61"/>
      <c r="O101" s="61"/>
      <c r="P101" s="61"/>
      <c r="Q101" s="61"/>
      <c r="R101" s="61">
        <v>2</v>
      </c>
      <c r="S101" s="61" t="s">
        <v>1409</v>
      </c>
      <c r="T101" s="61" t="s">
        <v>1114</v>
      </c>
      <c r="U101" s="61" t="s">
        <v>1120</v>
      </c>
      <c r="V101" s="61" t="s">
        <v>1115</v>
      </c>
      <c r="W101" s="27"/>
      <c r="X101" s="27"/>
      <c r="Y101" s="27" t="s">
        <v>535</v>
      </c>
      <c r="Z101" s="124" t="s">
        <v>1410</v>
      </c>
    </row>
    <row r="102" spans="2:26" s="25" customFormat="1" ht="24.75" customHeight="1">
      <c r="B102" s="164" t="s">
        <v>206</v>
      </c>
      <c r="C102" s="172"/>
      <c r="D102" s="193" t="str">
        <f>+TOC_General!Y37</f>
        <v>Reserva Nacional Pucacuro</v>
      </c>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5"/>
    </row>
    <row r="103" spans="2:26" s="29" customFormat="1" ht="51.75" customHeight="1">
      <c r="B103" s="162" t="s">
        <v>261</v>
      </c>
      <c r="C103" s="163"/>
      <c r="D103" s="203" t="s">
        <v>526</v>
      </c>
      <c r="E103" s="203"/>
      <c r="F103" s="203"/>
      <c r="G103" s="203"/>
      <c r="H103" s="204"/>
      <c r="I103" s="204"/>
      <c r="J103" s="204"/>
      <c r="K103" s="204"/>
      <c r="L103" s="204"/>
      <c r="M103" s="204"/>
      <c r="N103" s="204"/>
      <c r="O103" s="204"/>
      <c r="P103" s="204"/>
      <c r="Q103" s="204"/>
      <c r="R103" s="204"/>
      <c r="S103" s="204"/>
      <c r="T103" s="204"/>
      <c r="U103" s="204"/>
      <c r="V103" s="204"/>
      <c r="W103" s="203"/>
      <c r="X103" s="203"/>
      <c r="Y103" s="203"/>
      <c r="Z103" s="203"/>
    </row>
    <row r="104" spans="2:26" s="29" customFormat="1" ht="15" customHeight="1">
      <c r="B104" s="162" t="s">
        <v>207</v>
      </c>
      <c r="C104" s="163"/>
      <c r="D104" s="203" t="s">
        <v>527</v>
      </c>
      <c r="E104" s="203"/>
      <c r="F104" s="203"/>
      <c r="G104" s="203"/>
      <c r="H104" s="204"/>
      <c r="I104" s="204"/>
      <c r="J104" s="204"/>
      <c r="K104" s="204"/>
      <c r="L104" s="204"/>
      <c r="M104" s="204"/>
      <c r="N104" s="204"/>
      <c r="O104" s="204"/>
      <c r="P104" s="204"/>
      <c r="Q104" s="204"/>
      <c r="R104" s="204"/>
      <c r="S104" s="204"/>
      <c r="T104" s="204"/>
      <c r="U104" s="204"/>
      <c r="V104" s="204"/>
      <c r="W104" s="203"/>
      <c r="X104" s="203"/>
      <c r="Y104" s="203"/>
      <c r="Z104" s="203"/>
    </row>
    <row r="105" spans="2:26" s="29" customFormat="1" ht="15" customHeight="1">
      <c r="B105" s="162" t="s">
        <v>208</v>
      </c>
      <c r="C105" s="163"/>
      <c r="D105" s="203" t="s">
        <v>694</v>
      </c>
      <c r="E105" s="203"/>
      <c r="F105" s="203"/>
      <c r="G105" s="203"/>
      <c r="H105" s="204"/>
      <c r="I105" s="204"/>
      <c r="J105" s="204"/>
      <c r="K105" s="204"/>
      <c r="L105" s="204"/>
      <c r="M105" s="204"/>
      <c r="N105" s="204"/>
      <c r="O105" s="204"/>
      <c r="P105" s="204"/>
      <c r="Q105" s="204"/>
      <c r="R105" s="204"/>
      <c r="S105" s="204"/>
      <c r="T105" s="204"/>
      <c r="U105" s="204"/>
      <c r="V105" s="204"/>
      <c r="W105" s="203"/>
      <c r="X105" s="203"/>
      <c r="Y105" s="203"/>
      <c r="Z105" s="203"/>
    </row>
    <row r="106" spans="2:26" s="29" customFormat="1" ht="45" customHeight="1">
      <c r="B106" s="162" t="s">
        <v>209</v>
      </c>
      <c r="C106" s="163"/>
      <c r="D106" s="203" t="s">
        <v>1416</v>
      </c>
      <c r="E106" s="203"/>
      <c r="F106" s="203"/>
      <c r="G106" s="203"/>
      <c r="H106" s="204"/>
      <c r="I106" s="204"/>
      <c r="J106" s="204"/>
      <c r="K106" s="204"/>
      <c r="L106" s="204"/>
      <c r="M106" s="204"/>
      <c r="N106" s="204"/>
      <c r="O106" s="204"/>
      <c r="P106" s="204"/>
      <c r="Q106" s="204"/>
      <c r="R106" s="204"/>
      <c r="S106" s="204"/>
      <c r="T106" s="204"/>
      <c r="U106" s="204"/>
      <c r="V106" s="204"/>
      <c r="W106" s="203"/>
      <c r="X106" s="203"/>
      <c r="Y106" s="203"/>
      <c r="Z106" s="203"/>
    </row>
    <row r="107" spans="2:26" s="29" customFormat="1" ht="44.25" customHeight="1">
      <c r="B107" s="157" t="s">
        <v>210</v>
      </c>
      <c r="C107" s="158"/>
      <c r="D107" s="213" t="s">
        <v>487</v>
      </c>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row>
    <row r="108" spans="2:26" s="67" customFormat="1" ht="21.75" customHeight="1">
      <c r="B108" s="155" t="s">
        <v>211</v>
      </c>
      <c r="C108" s="155" t="s">
        <v>212</v>
      </c>
      <c r="D108" s="155" t="s">
        <v>213</v>
      </c>
      <c r="E108" s="155" t="s">
        <v>485</v>
      </c>
      <c r="F108" s="155" t="s">
        <v>214</v>
      </c>
      <c r="G108" s="155" t="s">
        <v>215</v>
      </c>
      <c r="H108" s="231" t="s">
        <v>719</v>
      </c>
      <c r="I108" s="231" t="s">
        <v>720</v>
      </c>
      <c r="J108" s="231" t="s">
        <v>721</v>
      </c>
      <c r="K108" s="231" t="s">
        <v>722</v>
      </c>
      <c r="L108" s="231"/>
      <c r="M108" s="231" t="s">
        <v>723</v>
      </c>
      <c r="N108" s="231"/>
      <c r="O108" s="231"/>
      <c r="P108" s="231"/>
      <c r="Q108" s="231"/>
      <c r="R108" s="232" t="s">
        <v>731</v>
      </c>
      <c r="S108" s="232" t="s">
        <v>732</v>
      </c>
      <c r="T108" s="232" t="s">
        <v>733</v>
      </c>
      <c r="U108" s="232" t="s">
        <v>734</v>
      </c>
      <c r="V108" s="232"/>
      <c r="W108" s="155" t="s">
        <v>216</v>
      </c>
      <c r="X108" s="155"/>
      <c r="Y108" s="155"/>
      <c r="Z108" s="155"/>
    </row>
    <row r="109" spans="2:26" s="67" customFormat="1" ht="91.5" customHeight="1">
      <c r="B109" s="155"/>
      <c r="C109" s="155"/>
      <c r="D109" s="155"/>
      <c r="E109" s="155"/>
      <c r="F109" s="155"/>
      <c r="G109" s="155"/>
      <c r="H109" s="231"/>
      <c r="I109" s="231"/>
      <c r="J109" s="231"/>
      <c r="K109" s="130" t="s">
        <v>724</v>
      </c>
      <c r="L109" s="130" t="s">
        <v>725</v>
      </c>
      <c r="M109" s="130" t="s">
        <v>726</v>
      </c>
      <c r="N109" s="130" t="s">
        <v>727</v>
      </c>
      <c r="O109" s="130" t="s">
        <v>728</v>
      </c>
      <c r="P109" s="130" t="s">
        <v>729</v>
      </c>
      <c r="Q109" s="130" t="s">
        <v>730</v>
      </c>
      <c r="R109" s="232"/>
      <c r="S109" s="232"/>
      <c r="T109" s="232"/>
      <c r="U109" s="129" t="s">
        <v>735</v>
      </c>
      <c r="V109" s="129" t="s">
        <v>736</v>
      </c>
      <c r="W109" s="120" t="s">
        <v>217</v>
      </c>
      <c r="X109" s="120" t="s">
        <v>218</v>
      </c>
      <c r="Y109" s="120" t="s">
        <v>219</v>
      </c>
      <c r="Z109" s="120" t="s">
        <v>220</v>
      </c>
    </row>
    <row r="110" spans="2:26" s="29" customFormat="1" ht="89.25">
      <c r="B110" s="26" t="str">
        <f>+TOC_General!Y38</f>
        <v>Fortalecimiento del control y vigilancia</v>
      </c>
      <c r="C110" s="124" t="s">
        <v>572</v>
      </c>
      <c r="D110" s="27" t="s">
        <v>451</v>
      </c>
      <c r="E110" s="51" t="s">
        <v>739</v>
      </c>
      <c r="F110" s="27">
        <v>5</v>
      </c>
      <c r="G110" s="42">
        <v>3</v>
      </c>
      <c r="H110" s="42"/>
      <c r="I110" s="42"/>
      <c r="J110" s="42"/>
      <c r="K110" s="42"/>
      <c r="L110" s="42"/>
      <c r="M110" s="42"/>
      <c r="N110" s="42"/>
      <c r="O110" s="42"/>
      <c r="P110" s="42"/>
      <c r="Q110" s="42"/>
      <c r="R110" s="42">
        <v>2</v>
      </c>
      <c r="S110" s="61" t="s">
        <v>1130</v>
      </c>
      <c r="T110" s="61" t="s">
        <v>943</v>
      </c>
      <c r="U110" s="61" t="s">
        <v>808</v>
      </c>
      <c r="V110" s="61" t="s">
        <v>1142</v>
      </c>
      <c r="W110" s="27"/>
      <c r="X110" s="27" t="s">
        <v>535</v>
      </c>
      <c r="Y110" s="27"/>
      <c r="Z110" s="124" t="s">
        <v>856</v>
      </c>
    </row>
    <row r="111" spans="2:26" s="29" customFormat="1" ht="102">
      <c r="B111" s="26" t="str">
        <f>+TOC_General!Y39</f>
        <v>Fortalecimiento de manejo de recursos naturales (camucamu, peces de consumo humano directo y fauna silvestre)</v>
      </c>
      <c r="C111" s="124" t="s">
        <v>695</v>
      </c>
      <c r="D111" s="27" t="s">
        <v>274</v>
      </c>
      <c r="E111" s="53" t="s">
        <v>606</v>
      </c>
      <c r="F111" s="27">
        <v>6</v>
      </c>
      <c r="G111" s="42">
        <v>15</v>
      </c>
      <c r="H111" s="42"/>
      <c r="I111" s="42"/>
      <c r="J111" s="42"/>
      <c r="K111" s="42"/>
      <c r="L111" s="42"/>
      <c r="M111" s="42"/>
      <c r="N111" s="42"/>
      <c r="O111" s="42"/>
      <c r="P111" s="42"/>
      <c r="Q111" s="42"/>
      <c r="R111" s="42">
        <v>3</v>
      </c>
      <c r="S111" s="60" t="s">
        <v>1340</v>
      </c>
      <c r="T111" s="61" t="s">
        <v>1315</v>
      </c>
      <c r="U111" s="27" t="s">
        <v>1341</v>
      </c>
      <c r="V111" s="27" t="s">
        <v>1327</v>
      </c>
      <c r="W111" s="27"/>
      <c r="X111" s="27" t="s">
        <v>535</v>
      </c>
      <c r="Y111" s="27"/>
      <c r="Z111" s="124" t="s">
        <v>712</v>
      </c>
    </row>
    <row r="112" spans="2:26" s="29" customFormat="1" ht="89.25">
      <c r="B112" s="26" t="str">
        <f>+TOC_General!Y40</f>
        <v>Manejo sostenible de palmeras (aguaje y huasaí)</v>
      </c>
      <c r="C112" s="124" t="s">
        <v>1054</v>
      </c>
      <c r="D112" s="27" t="s">
        <v>291</v>
      </c>
      <c r="E112" s="53" t="s">
        <v>739</v>
      </c>
      <c r="F112" s="27">
        <v>10</v>
      </c>
      <c r="G112" s="28">
        <v>20</v>
      </c>
      <c r="H112" s="60"/>
      <c r="I112" s="60"/>
      <c r="J112" s="60"/>
      <c r="K112" s="60"/>
      <c r="L112" s="60"/>
      <c r="M112" s="60"/>
      <c r="N112" s="60"/>
      <c r="O112" s="60"/>
      <c r="P112" s="60"/>
      <c r="Q112" s="60"/>
      <c r="R112" s="60">
        <v>3</v>
      </c>
      <c r="S112" s="60" t="s">
        <v>1332</v>
      </c>
      <c r="T112" s="61" t="s">
        <v>1315</v>
      </c>
      <c r="U112" s="27" t="s">
        <v>1328</v>
      </c>
      <c r="V112" s="27" t="s">
        <v>1327</v>
      </c>
      <c r="W112" s="27"/>
      <c r="X112" s="27" t="s">
        <v>535</v>
      </c>
      <c r="Y112" s="27"/>
      <c r="Z112" s="124" t="s">
        <v>712</v>
      </c>
    </row>
    <row r="113" spans="2:26" s="29" customFormat="1" ht="120.75" customHeight="1">
      <c r="B113" s="91" t="str">
        <f>+TOC_General!Y41</f>
        <v>Programa de superalimentos para la Protección Forestal</v>
      </c>
      <c r="C113" s="126" t="s">
        <v>1053</v>
      </c>
      <c r="D113" s="27" t="s">
        <v>551</v>
      </c>
      <c r="E113" s="92" t="s">
        <v>607</v>
      </c>
      <c r="F113" s="27">
        <v>4</v>
      </c>
      <c r="G113" s="27"/>
      <c r="H113" s="61"/>
      <c r="I113" s="61"/>
      <c r="J113" s="61"/>
      <c r="K113" s="61"/>
      <c r="L113" s="61"/>
      <c r="M113" s="61"/>
      <c r="N113" s="61"/>
      <c r="O113" s="61"/>
      <c r="P113" s="61"/>
      <c r="Q113" s="61"/>
      <c r="R113" s="61">
        <v>2</v>
      </c>
      <c r="S113" s="27" t="s">
        <v>1255</v>
      </c>
      <c r="T113" s="61" t="s">
        <v>1253</v>
      </c>
      <c r="U113" s="27" t="s">
        <v>773</v>
      </c>
      <c r="V113" s="27" t="s">
        <v>1326</v>
      </c>
      <c r="W113" s="27"/>
      <c r="X113" s="27"/>
      <c r="Y113" s="27" t="s">
        <v>535</v>
      </c>
      <c r="Z113" s="126" t="s">
        <v>860</v>
      </c>
    </row>
    <row r="114" spans="2:26" s="29" customFormat="1" ht="102">
      <c r="B114" s="26" t="str">
        <f>+TOC_General!Y42</f>
        <v>Fortalecimiento del Comité de Gestión</v>
      </c>
      <c r="C114" s="124" t="s">
        <v>1061</v>
      </c>
      <c r="D114" s="27" t="s">
        <v>275</v>
      </c>
      <c r="E114" s="51" t="s">
        <v>604</v>
      </c>
      <c r="F114" s="27">
        <v>5</v>
      </c>
      <c r="G114" s="42">
        <v>15</v>
      </c>
      <c r="H114" s="42"/>
      <c r="I114" s="42"/>
      <c r="J114" s="42"/>
      <c r="K114" s="42"/>
      <c r="L114" s="42"/>
      <c r="M114" s="42"/>
      <c r="N114" s="42"/>
      <c r="O114" s="42"/>
      <c r="P114" s="42"/>
      <c r="Q114" s="42"/>
      <c r="R114" s="42">
        <v>2</v>
      </c>
      <c r="S114" s="61" t="s">
        <v>1116</v>
      </c>
      <c r="T114" s="61" t="s">
        <v>1114</v>
      </c>
      <c r="U114" s="61" t="s">
        <v>1112</v>
      </c>
      <c r="V114" s="61" t="s">
        <v>1115</v>
      </c>
      <c r="W114" s="27"/>
      <c r="X114" s="27"/>
      <c r="Y114" s="27" t="s">
        <v>535</v>
      </c>
      <c r="Z114" s="124" t="s">
        <v>1007</v>
      </c>
    </row>
    <row r="115" spans="2:26" s="29" customFormat="1" ht="63.75">
      <c r="B115" s="26" t="str">
        <f>+TOC_General!Y43</f>
        <v>Fortalecimiento de la articulación territorial</v>
      </c>
      <c r="C115" s="124" t="s">
        <v>1407</v>
      </c>
      <c r="D115" s="27" t="s">
        <v>1408</v>
      </c>
      <c r="E115" s="51" t="s">
        <v>604</v>
      </c>
      <c r="F115" s="27">
        <v>10</v>
      </c>
      <c r="G115" s="27">
        <v>10</v>
      </c>
      <c r="H115" s="61"/>
      <c r="I115" s="61"/>
      <c r="J115" s="61"/>
      <c r="K115" s="61"/>
      <c r="L115" s="61"/>
      <c r="M115" s="61"/>
      <c r="N115" s="61"/>
      <c r="O115" s="61"/>
      <c r="P115" s="61"/>
      <c r="Q115" s="61"/>
      <c r="R115" s="61">
        <v>2</v>
      </c>
      <c r="S115" s="61" t="s">
        <v>1409</v>
      </c>
      <c r="T115" s="61" t="s">
        <v>1114</v>
      </c>
      <c r="U115" s="61" t="s">
        <v>1120</v>
      </c>
      <c r="V115" s="61" t="s">
        <v>1115</v>
      </c>
      <c r="W115" s="27"/>
      <c r="X115" s="27"/>
      <c r="Y115" s="27" t="s">
        <v>535</v>
      </c>
      <c r="Z115" s="124" t="s">
        <v>1410</v>
      </c>
    </row>
    <row r="116" spans="2:26" s="25" customFormat="1" ht="20.25" customHeight="1">
      <c r="B116" s="164" t="s">
        <v>206</v>
      </c>
      <c r="C116" s="172"/>
      <c r="D116" s="193" t="str">
        <f>+TOC_General!Y44</f>
        <v>Tierras de Comunidades Campesinas</v>
      </c>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5"/>
    </row>
    <row r="117" spans="2:26" s="29" customFormat="1" ht="59.25" customHeight="1">
      <c r="B117" s="162" t="s">
        <v>261</v>
      </c>
      <c r="C117" s="163"/>
      <c r="D117" s="203" t="s">
        <v>1423</v>
      </c>
      <c r="E117" s="203"/>
      <c r="F117" s="203"/>
      <c r="G117" s="203"/>
      <c r="H117" s="204"/>
      <c r="I117" s="204"/>
      <c r="J117" s="204"/>
      <c r="K117" s="204"/>
      <c r="L117" s="204"/>
      <c r="M117" s="204"/>
      <c r="N117" s="204"/>
      <c r="O117" s="204"/>
      <c r="P117" s="204"/>
      <c r="Q117" s="204"/>
      <c r="R117" s="204"/>
      <c r="S117" s="204"/>
      <c r="T117" s="204"/>
      <c r="U117" s="204"/>
      <c r="V117" s="204"/>
      <c r="W117" s="203"/>
      <c r="X117" s="203"/>
      <c r="Y117" s="203"/>
      <c r="Z117" s="203"/>
    </row>
    <row r="118" spans="2:26" s="29" customFormat="1" ht="15" customHeight="1">
      <c r="B118" s="162" t="s">
        <v>207</v>
      </c>
      <c r="C118" s="163"/>
      <c r="D118" s="203" t="s">
        <v>377</v>
      </c>
      <c r="E118" s="203"/>
      <c r="F118" s="203"/>
      <c r="G118" s="203"/>
      <c r="H118" s="204"/>
      <c r="I118" s="204"/>
      <c r="J118" s="204"/>
      <c r="K118" s="204"/>
      <c r="L118" s="204"/>
      <c r="M118" s="204"/>
      <c r="N118" s="204"/>
      <c r="O118" s="204"/>
      <c r="P118" s="204"/>
      <c r="Q118" s="204"/>
      <c r="R118" s="204"/>
      <c r="S118" s="204"/>
      <c r="T118" s="204"/>
      <c r="U118" s="204"/>
      <c r="V118" s="204"/>
      <c r="W118" s="203"/>
      <c r="X118" s="203"/>
      <c r="Y118" s="203"/>
      <c r="Z118" s="203"/>
    </row>
    <row r="119" spans="2:26" s="29" customFormat="1" ht="15" customHeight="1">
      <c r="B119" s="162" t="s">
        <v>208</v>
      </c>
      <c r="C119" s="163"/>
      <c r="D119" s="203" t="s">
        <v>378</v>
      </c>
      <c r="E119" s="203"/>
      <c r="F119" s="203"/>
      <c r="G119" s="203"/>
      <c r="H119" s="204"/>
      <c r="I119" s="204"/>
      <c r="J119" s="204"/>
      <c r="K119" s="204"/>
      <c r="L119" s="204"/>
      <c r="M119" s="204"/>
      <c r="N119" s="204"/>
      <c r="O119" s="204"/>
      <c r="P119" s="204"/>
      <c r="Q119" s="204"/>
      <c r="R119" s="204"/>
      <c r="S119" s="204"/>
      <c r="T119" s="204"/>
      <c r="U119" s="204"/>
      <c r="V119" s="204"/>
      <c r="W119" s="203"/>
      <c r="X119" s="203"/>
      <c r="Y119" s="203"/>
      <c r="Z119" s="203"/>
    </row>
    <row r="120" spans="2:26" s="29" customFormat="1" ht="41.25" customHeight="1">
      <c r="B120" s="162" t="s">
        <v>209</v>
      </c>
      <c r="C120" s="163"/>
      <c r="D120" s="203" t="s">
        <v>1416</v>
      </c>
      <c r="E120" s="203"/>
      <c r="F120" s="203"/>
      <c r="G120" s="203"/>
      <c r="H120" s="204"/>
      <c r="I120" s="204"/>
      <c r="J120" s="204"/>
      <c r="K120" s="204"/>
      <c r="L120" s="204"/>
      <c r="M120" s="204"/>
      <c r="N120" s="204"/>
      <c r="O120" s="204"/>
      <c r="P120" s="204"/>
      <c r="Q120" s="204"/>
      <c r="R120" s="204"/>
      <c r="S120" s="204"/>
      <c r="T120" s="204"/>
      <c r="U120" s="204"/>
      <c r="V120" s="204"/>
      <c r="W120" s="203"/>
      <c r="X120" s="203"/>
      <c r="Y120" s="203"/>
      <c r="Z120" s="203"/>
    </row>
    <row r="121" spans="2:26" s="29" customFormat="1" ht="42" customHeight="1">
      <c r="B121" s="157" t="s">
        <v>210</v>
      </c>
      <c r="C121" s="158"/>
      <c r="D121" s="213" t="s">
        <v>443</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row>
    <row r="122" spans="2:26" s="67" customFormat="1" ht="20.25" customHeight="1">
      <c r="B122" s="155" t="s">
        <v>211</v>
      </c>
      <c r="C122" s="155" t="s">
        <v>212</v>
      </c>
      <c r="D122" s="155" t="s">
        <v>213</v>
      </c>
      <c r="E122" s="155" t="s">
        <v>485</v>
      </c>
      <c r="F122" s="155" t="s">
        <v>214</v>
      </c>
      <c r="G122" s="155" t="s">
        <v>215</v>
      </c>
      <c r="H122" s="231" t="s">
        <v>719</v>
      </c>
      <c r="I122" s="231" t="s">
        <v>720</v>
      </c>
      <c r="J122" s="231" t="s">
        <v>721</v>
      </c>
      <c r="K122" s="231" t="s">
        <v>722</v>
      </c>
      <c r="L122" s="231"/>
      <c r="M122" s="231" t="s">
        <v>723</v>
      </c>
      <c r="N122" s="231"/>
      <c r="O122" s="231"/>
      <c r="P122" s="231"/>
      <c r="Q122" s="231"/>
      <c r="R122" s="232" t="s">
        <v>731</v>
      </c>
      <c r="S122" s="232" t="s">
        <v>732</v>
      </c>
      <c r="T122" s="232" t="s">
        <v>733</v>
      </c>
      <c r="U122" s="232" t="s">
        <v>734</v>
      </c>
      <c r="V122" s="232"/>
      <c r="W122" s="155" t="s">
        <v>216</v>
      </c>
      <c r="X122" s="155"/>
      <c r="Y122" s="155"/>
      <c r="Z122" s="155"/>
    </row>
    <row r="123" spans="2:26" s="67" customFormat="1" ht="84" customHeight="1">
      <c r="B123" s="155"/>
      <c r="C123" s="155"/>
      <c r="D123" s="155"/>
      <c r="E123" s="155"/>
      <c r="F123" s="155"/>
      <c r="G123" s="155"/>
      <c r="H123" s="231"/>
      <c r="I123" s="231"/>
      <c r="J123" s="231"/>
      <c r="K123" s="130" t="s">
        <v>724</v>
      </c>
      <c r="L123" s="130" t="s">
        <v>725</v>
      </c>
      <c r="M123" s="130" t="s">
        <v>726</v>
      </c>
      <c r="N123" s="130" t="s">
        <v>727</v>
      </c>
      <c r="O123" s="130" t="s">
        <v>728</v>
      </c>
      <c r="P123" s="130" t="s">
        <v>729</v>
      </c>
      <c r="Q123" s="130" t="s">
        <v>730</v>
      </c>
      <c r="R123" s="232"/>
      <c r="S123" s="232"/>
      <c r="T123" s="232"/>
      <c r="U123" s="129" t="s">
        <v>735</v>
      </c>
      <c r="V123" s="129" t="s">
        <v>736</v>
      </c>
      <c r="W123" s="120" t="s">
        <v>217</v>
      </c>
      <c r="X123" s="120" t="s">
        <v>218</v>
      </c>
      <c r="Y123" s="120" t="s">
        <v>219</v>
      </c>
      <c r="Z123" s="120" t="s">
        <v>220</v>
      </c>
    </row>
    <row r="124" spans="2:26" s="29" customFormat="1" ht="114.75">
      <c r="B124" s="26" t="str">
        <f>+TOC_General!Y45</f>
        <v>Saneamiento físico legal de comunidades campesinas</v>
      </c>
      <c r="C124" s="124" t="s">
        <v>1021</v>
      </c>
      <c r="D124" s="27" t="s">
        <v>294</v>
      </c>
      <c r="E124" s="53" t="s">
        <v>608</v>
      </c>
      <c r="F124" s="27">
        <v>15</v>
      </c>
      <c r="G124" s="27">
        <v>15</v>
      </c>
      <c r="H124" s="61"/>
      <c r="I124" s="61"/>
      <c r="J124" s="61"/>
      <c r="K124" s="61"/>
      <c r="L124" s="61"/>
      <c r="M124" s="61"/>
      <c r="N124" s="61"/>
      <c r="O124" s="61"/>
      <c r="P124" s="61"/>
      <c r="Q124" s="61"/>
      <c r="R124" s="61">
        <v>3</v>
      </c>
      <c r="S124" s="27" t="s">
        <v>1342</v>
      </c>
      <c r="T124" s="27" t="s">
        <v>1424</v>
      </c>
      <c r="U124" s="27" t="s">
        <v>1425</v>
      </c>
      <c r="V124" s="27" t="s">
        <v>1073</v>
      </c>
      <c r="W124" s="27"/>
      <c r="X124" s="27" t="s">
        <v>535</v>
      </c>
      <c r="Y124" s="27"/>
      <c r="Z124" s="124" t="s">
        <v>717</v>
      </c>
    </row>
    <row r="125" spans="2:26" s="29" customFormat="1" ht="191.25">
      <c r="B125" s="26" t="str">
        <f>+TOC_General!Y46</f>
        <v>Promoción del manejo agropecuario y forestal</v>
      </c>
      <c r="C125" s="124" t="s">
        <v>1052</v>
      </c>
      <c r="D125" s="27" t="s">
        <v>244</v>
      </c>
      <c r="E125" s="53" t="s">
        <v>607</v>
      </c>
      <c r="F125" s="27">
        <v>26</v>
      </c>
      <c r="G125" s="27">
        <f>25+15</f>
        <v>40</v>
      </c>
      <c r="H125" s="61"/>
      <c r="I125" s="61"/>
      <c r="J125" s="61"/>
      <c r="K125" s="61"/>
      <c r="L125" s="61"/>
      <c r="M125" s="61"/>
      <c r="N125" s="61"/>
      <c r="O125" s="61"/>
      <c r="P125" s="61"/>
      <c r="Q125" s="61"/>
      <c r="R125" s="61">
        <v>3</v>
      </c>
      <c r="S125" s="97" t="s">
        <v>1255</v>
      </c>
      <c r="T125" s="97" t="s">
        <v>1426</v>
      </c>
      <c r="U125" s="97" t="s">
        <v>1427</v>
      </c>
      <c r="V125" s="97" t="s">
        <v>1074</v>
      </c>
      <c r="W125" s="27"/>
      <c r="X125" s="27" t="s">
        <v>535</v>
      </c>
      <c r="Y125" s="27"/>
      <c r="Z125" s="124" t="s">
        <v>897</v>
      </c>
    </row>
    <row r="126" spans="2:26" s="29" customFormat="1" ht="17.25" customHeight="1">
      <c r="B126" s="162" t="s">
        <v>206</v>
      </c>
      <c r="C126" s="163"/>
      <c r="D126" s="149" t="str">
        <f>+TOC_General!W50</f>
        <v>Tierras de Comunidades Nativas</v>
      </c>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1"/>
    </row>
    <row r="127" spans="2:26" s="29" customFormat="1" ht="217.5" customHeight="1">
      <c r="B127" s="162" t="s">
        <v>261</v>
      </c>
      <c r="C127" s="163"/>
      <c r="D127" s="235" t="s">
        <v>1544</v>
      </c>
      <c r="E127" s="235"/>
      <c r="F127" s="235"/>
      <c r="G127" s="235"/>
      <c r="H127" s="236"/>
      <c r="I127" s="236"/>
      <c r="J127" s="236"/>
      <c r="K127" s="236"/>
      <c r="L127" s="236"/>
      <c r="M127" s="236"/>
      <c r="N127" s="236"/>
      <c r="O127" s="236"/>
      <c r="P127" s="236"/>
      <c r="Q127" s="236"/>
      <c r="R127" s="236"/>
      <c r="S127" s="236"/>
      <c r="T127" s="236"/>
      <c r="U127" s="236"/>
      <c r="V127" s="236"/>
      <c r="W127" s="235"/>
      <c r="X127" s="235"/>
      <c r="Y127" s="235"/>
      <c r="Z127" s="235"/>
    </row>
    <row r="128" spans="2:26" s="29" customFormat="1" ht="19.5" customHeight="1">
      <c r="B128" s="162" t="s">
        <v>207</v>
      </c>
      <c r="C128" s="163"/>
      <c r="D128" s="203" t="s">
        <v>366</v>
      </c>
      <c r="E128" s="203"/>
      <c r="F128" s="203"/>
      <c r="G128" s="203"/>
      <c r="H128" s="204"/>
      <c r="I128" s="204"/>
      <c r="J128" s="204"/>
      <c r="K128" s="204"/>
      <c r="L128" s="204"/>
      <c r="M128" s="204"/>
      <c r="N128" s="204"/>
      <c r="O128" s="204"/>
      <c r="P128" s="204"/>
      <c r="Q128" s="204"/>
      <c r="R128" s="204"/>
      <c r="S128" s="204"/>
      <c r="T128" s="204"/>
      <c r="U128" s="204"/>
      <c r="V128" s="204"/>
      <c r="W128" s="203"/>
      <c r="X128" s="203"/>
      <c r="Y128" s="203"/>
      <c r="Z128" s="203"/>
    </row>
    <row r="129" spans="2:26" s="29" customFormat="1" ht="19.5" customHeight="1">
      <c r="B129" s="162" t="s">
        <v>208</v>
      </c>
      <c r="C129" s="163"/>
      <c r="D129" s="203" t="s">
        <v>367</v>
      </c>
      <c r="E129" s="203"/>
      <c r="F129" s="203"/>
      <c r="G129" s="203"/>
      <c r="H129" s="204"/>
      <c r="I129" s="204"/>
      <c r="J129" s="204"/>
      <c r="K129" s="204"/>
      <c r="L129" s="204"/>
      <c r="M129" s="204"/>
      <c r="N129" s="204"/>
      <c r="O129" s="204"/>
      <c r="P129" s="204"/>
      <c r="Q129" s="204"/>
      <c r="R129" s="204"/>
      <c r="S129" s="204"/>
      <c r="T129" s="204"/>
      <c r="U129" s="204"/>
      <c r="V129" s="204"/>
      <c r="W129" s="203"/>
      <c r="X129" s="203"/>
      <c r="Y129" s="203"/>
      <c r="Z129" s="203"/>
    </row>
    <row r="130" spans="2:26" s="29" customFormat="1" ht="42" customHeight="1">
      <c r="B130" s="162" t="s">
        <v>209</v>
      </c>
      <c r="C130" s="163"/>
      <c r="D130" s="203" t="s">
        <v>1416</v>
      </c>
      <c r="E130" s="203"/>
      <c r="F130" s="203"/>
      <c r="G130" s="203"/>
      <c r="H130" s="204"/>
      <c r="I130" s="204"/>
      <c r="J130" s="204"/>
      <c r="K130" s="204"/>
      <c r="L130" s="204"/>
      <c r="M130" s="204"/>
      <c r="N130" s="204"/>
      <c r="O130" s="204"/>
      <c r="P130" s="204"/>
      <c r="Q130" s="204"/>
      <c r="R130" s="204"/>
      <c r="S130" s="204"/>
      <c r="T130" s="204"/>
      <c r="U130" s="204"/>
      <c r="V130" s="204"/>
      <c r="W130" s="203"/>
      <c r="X130" s="203"/>
      <c r="Y130" s="203"/>
      <c r="Z130" s="203"/>
    </row>
    <row r="131" spans="2:26" s="29" customFormat="1" ht="44.25" customHeight="1">
      <c r="B131" s="157" t="s">
        <v>210</v>
      </c>
      <c r="C131" s="158"/>
      <c r="D131" s="213" t="s">
        <v>443</v>
      </c>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row>
    <row r="132" spans="2:26" s="67" customFormat="1" ht="18" customHeight="1">
      <c r="B132" s="155" t="s">
        <v>211</v>
      </c>
      <c r="C132" s="155" t="s">
        <v>212</v>
      </c>
      <c r="D132" s="155" t="s">
        <v>213</v>
      </c>
      <c r="E132" s="155" t="s">
        <v>485</v>
      </c>
      <c r="F132" s="155" t="s">
        <v>214</v>
      </c>
      <c r="G132" s="155" t="s">
        <v>215</v>
      </c>
      <c r="H132" s="231" t="s">
        <v>719</v>
      </c>
      <c r="I132" s="231" t="s">
        <v>720</v>
      </c>
      <c r="J132" s="231" t="s">
        <v>721</v>
      </c>
      <c r="K132" s="231" t="s">
        <v>722</v>
      </c>
      <c r="L132" s="231"/>
      <c r="M132" s="231" t="s">
        <v>723</v>
      </c>
      <c r="N132" s="231"/>
      <c r="O132" s="231"/>
      <c r="P132" s="231"/>
      <c r="Q132" s="231"/>
      <c r="R132" s="232" t="s">
        <v>731</v>
      </c>
      <c r="S132" s="232" t="s">
        <v>732</v>
      </c>
      <c r="T132" s="232" t="s">
        <v>733</v>
      </c>
      <c r="U132" s="232" t="s">
        <v>734</v>
      </c>
      <c r="V132" s="232"/>
      <c r="W132" s="155" t="s">
        <v>216</v>
      </c>
      <c r="X132" s="155"/>
      <c r="Y132" s="155"/>
      <c r="Z132" s="155"/>
    </row>
    <row r="133" spans="2:26" s="67" customFormat="1" ht="84.75" customHeight="1">
      <c r="B133" s="155"/>
      <c r="C133" s="155"/>
      <c r="D133" s="155"/>
      <c r="E133" s="155"/>
      <c r="F133" s="155"/>
      <c r="G133" s="155"/>
      <c r="H133" s="231"/>
      <c r="I133" s="231"/>
      <c r="J133" s="231"/>
      <c r="K133" s="130" t="s">
        <v>724</v>
      </c>
      <c r="L133" s="130" t="s">
        <v>725</v>
      </c>
      <c r="M133" s="130" t="s">
        <v>726</v>
      </c>
      <c r="N133" s="130" t="s">
        <v>727</v>
      </c>
      <c r="O133" s="130" t="s">
        <v>728</v>
      </c>
      <c r="P133" s="130" t="s">
        <v>729</v>
      </c>
      <c r="Q133" s="130" t="s">
        <v>730</v>
      </c>
      <c r="R133" s="232"/>
      <c r="S133" s="232"/>
      <c r="T133" s="232"/>
      <c r="U133" s="129" t="s">
        <v>735</v>
      </c>
      <c r="V133" s="129" t="s">
        <v>736</v>
      </c>
      <c r="W133" s="120" t="s">
        <v>217</v>
      </c>
      <c r="X133" s="120" t="s">
        <v>218</v>
      </c>
      <c r="Y133" s="120" t="s">
        <v>219</v>
      </c>
      <c r="Z133" s="120" t="s">
        <v>220</v>
      </c>
    </row>
    <row r="134" spans="2:26" s="29" customFormat="1" ht="153">
      <c r="B134" s="26" t="str">
        <f>+TOC_General!W51</f>
        <v>Saneamiento físico legal de comunidades nativas</v>
      </c>
      <c r="C134" s="124" t="s">
        <v>1051</v>
      </c>
      <c r="D134" s="27" t="s">
        <v>243</v>
      </c>
      <c r="E134" s="53" t="s">
        <v>608</v>
      </c>
      <c r="F134" s="28">
        <f>120+35</f>
        <v>155</v>
      </c>
      <c r="G134" s="28">
        <v>40</v>
      </c>
      <c r="H134" s="60"/>
      <c r="I134" s="60"/>
      <c r="J134" s="60"/>
      <c r="K134" s="60"/>
      <c r="L134" s="60"/>
      <c r="M134" s="60"/>
      <c r="N134" s="60"/>
      <c r="O134" s="60"/>
      <c r="P134" s="60"/>
      <c r="Q134" s="60"/>
      <c r="R134" s="60">
        <v>3</v>
      </c>
      <c r="S134" s="27" t="s">
        <v>1072</v>
      </c>
      <c r="T134" s="27" t="s">
        <v>1424</v>
      </c>
      <c r="U134" s="27" t="s">
        <v>1425</v>
      </c>
      <c r="V134" s="27" t="s">
        <v>1073</v>
      </c>
      <c r="W134" s="27"/>
      <c r="X134" s="27" t="s">
        <v>535</v>
      </c>
      <c r="Y134" s="27"/>
      <c r="Z134" s="59" t="s">
        <v>717</v>
      </c>
    </row>
    <row r="135" spans="2:26" s="29" customFormat="1" ht="180.75" customHeight="1">
      <c r="B135" s="26" t="str">
        <f>+TOC_General!W52</f>
        <v>Promoción para el manejo agropecuario y forestal</v>
      </c>
      <c r="C135" s="124" t="s">
        <v>1004</v>
      </c>
      <c r="D135" s="27" t="s">
        <v>263</v>
      </c>
      <c r="E135" s="53" t="s">
        <v>607</v>
      </c>
      <c r="F135" s="27">
        <v>203</v>
      </c>
      <c r="G135" s="27">
        <f>203+75</f>
        <v>278</v>
      </c>
      <c r="H135" s="61"/>
      <c r="I135" s="61"/>
      <c r="J135" s="61"/>
      <c r="K135" s="61"/>
      <c r="L135" s="61"/>
      <c r="M135" s="61"/>
      <c r="N135" s="61"/>
      <c r="O135" s="61"/>
      <c r="P135" s="61"/>
      <c r="Q135" s="61"/>
      <c r="R135" s="61">
        <v>3</v>
      </c>
      <c r="S135" s="97" t="s">
        <v>1428</v>
      </c>
      <c r="T135" s="97" t="s">
        <v>1429</v>
      </c>
      <c r="U135" s="97" t="s">
        <v>1427</v>
      </c>
      <c r="V135" s="97" t="s">
        <v>1074</v>
      </c>
      <c r="W135" s="27"/>
      <c r="X135" s="27" t="s">
        <v>535</v>
      </c>
      <c r="Y135" s="27"/>
      <c r="Z135" s="124" t="s">
        <v>897</v>
      </c>
    </row>
    <row r="136" spans="2:26" s="29" customFormat="1" ht="258" customHeight="1">
      <c r="B136" s="26" t="str">
        <f>+TOC_General!W53</f>
        <v>Fortalecimiento de capacidades organizacionales</v>
      </c>
      <c r="C136" s="124" t="s">
        <v>1542</v>
      </c>
      <c r="D136" s="27" t="s">
        <v>246</v>
      </c>
      <c r="E136" s="50" t="s">
        <v>604</v>
      </c>
      <c r="F136" s="27">
        <v>205</v>
      </c>
      <c r="G136" s="27">
        <f>203+75</f>
        <v>278</v>
      </c>
      <c r="H136" s="61"/>
      <c r="I136" s="61"/>
      <c r="J136" s="61"/>
      <c r="K136" s="61"/>
      <c r="L136" s="61"/>
      <c r="M136" s="61"/>
      <c r="N136" s="61"/>
      <c r="O136" s="61"/>
      <c r="P136" s="61"/>
      <c r="Q136" s="61"/>
      <c r="R136" s="61">
        <v>2</v>
      </c>
      <c r="S136" s="97" t="s">
        <v>1430</v>
      </c>
      <c r="T136" s="97" t="s">
        <v>1075</v>
      </c>
      <c r="U136" s="97" t="s">
        <v>1431</v>
      </c>
      <c r="V136" s="97" t="s">
        <v>1076</v>
      </c>
      <c r="W136" s="27"/>
      <c r="X136" s="27" t="s">
        <v>535</v>
      </c>
      <c r="Y136" s="27"/>
      <c r="Z136" s="124" t="s">
        <v>887</v>
      </c>
    </row>
    <row r="137" spans="2:26" s="29" customFormat="1" ht="142.5" customHeight="1">
      <c r="B137" s="26" t="str">
        <f>+TOC_General!W54</f>
        <v>Incentivos Financieros (TDC, otros)</v>
      </c>
      <c r="C137" s="124" t="s">
        <v>1050</v>
      </c>
      <c r="D137" s="27" t="s">
        <v>250</v>
      </c>
      <c r="E137" s="54" t="s">
        <v>603</v>
      </c>
      <c r="F137" s="27">
        <v>50</v>
      </c>
      <c r="G137" s="27">
        <v>90</v>
      </c>
      <c r="H137" s="61"/>
      <c r="I137" s="61"/>
      <c r="J137" s="61"/>
      <c r="K137" s="61"/>
      <c r="L137" s="61"/>
      <c r="M137" s="61"/>
      <c r="N137" s="61"/>
      <c r="O137" s="61"/>
      <c r="P137" s="61"/>
      <c r="Q137" s="61"/>
      <c r="R137" s="61">
        <v>1</v>
      </c>
      <c r="S137" s="102" t="s">
        <v>1079</v>
      </c>
      <c r="T137" s="97" t="s">
        <v>943</v>
      </c>
      <c r="U137" s="102" t="s">
        <v>1080</v>
      </c>
      <c r="V137" s="102" t="s">
        <v>1078</v>
      </c>
      <c r="W137" s="27"/>
      <c r="X137" s="27" t="s">
        <v>535</v>
      </c>
      <c r="Y137" s="27"/>
      <c r="Z137" s="124" t="s">
        <v>888</v>
      </c>
    </row>
    <row r="138" spans="2:26" s="37" customFormat="1" ht="204" customHeight="1">
      <c r="B138" s="26" t="str">
        <f>+TOC_General!W55</f>
        <v>Infraestructura comunitaria</v>
      </c>
      <c r="C138" s="122" t="s">
        <v>1541</v>
      </c>
      <c r="D138" s="33" t="s">
        <v>249</v>
      </c>
      <c r="E138" s="50" t="s">
        <v>605</v>
      </c>
      <c r="F138" s="33">
        <v>205</v>
      </c>
      <c r="G138" s="33">
        <f>203+75</f>
        <v>278</v>
      </c>
      <c r="H138" s="62"/>
      <c r="I138" s="62"/>
      <c r="J138" s="62"/>
      <c r="K138" s="62"/>
      <c r="L138" s="62"/>
      <c r="M138" s="62"/>
      <c r="N138" s="62"/>
      <c r="O138" s="62"/>
      <c r="P138" s="62"/>
      <c r="Q138" s="62"/>
      <c r="R138" s="62">
        <v>2</v>
      </c>
      <c r="S138" s="97" t="s">
        <v>1432</v>
      </c>
      <c r="T138" s="97" t="s">
        <v>943</v>
      </c>
      <c r="U138" s="97" t="s">
        <v>1433</v>
      </c>
      <c r="V138" s="97" t="s">
        <v>1077</v>
      </c>
      <c r="W138" s="33"/>
      <c r="X138" s="33" t="s">
        <v>535</v>
      </c>
      <c r="Y138" s="33"/>
      <c r="Z138" s="122" t="s">
        <v>709</v>
      </c>
    </row>
    <row r="139" spans="2:26" s="69" customFormat="1" ht="267.75" customHeight="1">
      <c r="B139" s="26" t="str">
        <f>+TOC_General!W56</f>
        <v>Implementación de programas de educación y salud intercultural de calidad</v>
      </c>
      <c r="C139" s="122" t="s">
        <v>259</v>
      </c>
      <c r="D139" s="33" t="s">
        <v>260</v>
      </c>
      <c r="E139" s="53" t="s">
        <v>609</v>
      </c>
      <c r="F139" s="33">
        <v>205</v>
      </c>
      <c r="G139" s="33">
        <f>203+75</f>
        <v>278</v>
      </c>
      <c r="H139" s="62"/>
      <c r="I139" s="62"/>
      <c r="J139" s="62"/>
      <c r="K139" s="62"/>
      <c r="L139" s="62"/>
      <c r="M139" s="62"/>
      <c r="N139" s="62"/>
      <c r="O139" s="62"/>
      <c r="P139" s="62"/>
      <c r="Q139" s="62"/>
      <c r="R139" s="62">
        <v>3</v>
      </c>
      <c r="S139" s="98" t="s">
        <v>1434</v>
      </c>
      <c r="T139" s="98" t="s">
        <v>1435</v>
      </c>
      <c r="U139" s="98" t="s">
        <v>1436</v>
      </c>
      <c r="V139" s="98" t="s">
        <v>1437</v>
      </c>
      <c r="W139" s="33"/>
      <c r="X139" s="33" t="s">
        <v>535</v>
      </c>
      <c r="Y139" s="33"/>
      <c r="Z139" s="122" t="s">
        <v>889</v>
      </c>
    </row>
    <row r="140" spans="2:26" ht="153" customHeight="1">
      <c r="B140" s="26" t="str">
        <f>+TOC_General!W57</f>
        <v>Recuperación de bosques degradados de comunidades nativas de la cuenca del Napo</v>
      </c>
      <c r="C140" s="124" t="s">
        <v>1049</v>
      </c>
      <c r="D140" s="27" t="s">
        <v>374</v>
      </c>
      <c r="E140" s="50" t="s">
        <v>610</v>
      </c>
      <c r="F140" s="27">
        <v>625</v>
      </c>
      <c r="G140" s="27">
        <v>1500</v>
      </c>
      <c r="H140" s="61"/>
      <c r="I140" s="61"/>
      <c r="J140" s="61"/>
      <c r="K140" s="61"/>
      <c r="L140" s="61"/>
      <c r="M140" s="61"/>
      <c r="N140" s="61"/>
      <c r="O140" s="61"/>
      <c r="P140" s="61"/>
      <c r="Q140" s="61"/>
      <c r="R140" s="61">
        <v>2</v>
      </c>
      <c r="S140" s="98" t="s">
        <v>1438</v>
      </c>
      <c r="T140" s="98" t="s">
        <v>1439</v>
      </c>
      <c r="U140" s="98" t="s">
        <v>1440</v>
      </c>
      <c r="V140" s="98" t="s">
        <v>1441</v>
      </c>
      <c r="W140" s="27"/>
      <c r="X140" s="27" t="s">
        <v>535</v>
      </c>
      <c r="Y140" s="27"/>
      <c r="Z140" s="124" t="s">
        <v>902</v>
      </c>
    </row>
    <row r="141" spans="2:26" s="25" customFormat="1" ht="21" customHeight="1">
      <c r="B141" s="164" t="s">
        <v>206</v>
      </c>
      <c r="C141" s="172"/>
      <c r="D141" s="193" t="str">
        <f>+TOC_General!Y47</f>
        <v>Concesiones de Conservación</v>
      </c>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5"/>
    </row>
    <row r="142" spans="2:26" s="29" customFormat="1" ht="19.5" customHeight="1">
      <c r="B142" s="162" t="s">
        <v>261</v>
      </c>
      <c r="C142" s="163"/>
      <c r="D142" s="203" t="s">
        <v>532</v>
      </c>
      <c r="E142" s="203"/>
      <c r="F142" s="203"/>
      <c r="G142" s="203"/>
      <c r="H142" s="204"/>
      <c r="I142" s="204"/>
      <c r="J142" s="204"/>
      <c r="K142" s="204"/>
      <c r="L142" s="204"/>
      <c r="M142" s="204"/>
      <c r="N142" s="204"/>
      <c r="O142" s="204"/>
      <c r="P142" s="204"/>
      <c r="Q142" s="204"/>
      <c r="R142" s="204"/>
      <c r="S142" s="204"/>
      <c r="T142" s="204"/>
      <c r="U142" s="204"/>
      <c r="V142" s="204"/>
      <c r="W142" s="203"/>
      <c r="X142" s="203"/>
      <c r="Y142" s="203"/>
      <c r="Z142" s="203"/>
    </row>
    <row r="143" spans="2:26" s="29" customFormat="1" ht="19.5" customHeight="1">
      <c r="B143" s="162" t="s">
        <v>207</v>
      </c>
      <c r="C143" s="163"/>
      <c r="D143" s="203" t="s">
        <v>375</v>
      </c>
      <c r="E143" s="203"/>
      <c r="F143" s="203"/>
      <c r="G143" s="203"/>
      <c r="H143" s="204"/>
      <c r="I143" s="204"/>
      <c r="J143" s="204"/>
      <c r="K143" s="204"/>
      <c r="L143" s="204"/>
      <c r="M143" s="204"/>
      <c r="N143" s="204"/>
      <c r="O143" s="204"/>
      <c r="P143" s="204"/>
      <c r="Q143" s="204"/>
      <c r="R143" s="204"/>
      <c r="S143" s="204"/>
      <c r="T143" s="204"/>
      <c r="U143" s="204"/>
      <c r="V143" s="204"/>
      <c r="W143" s="203"/>
      <c r="X143" s="203"/>
      <c r="Y143" s="203"/>
      <c r="Z143" s="203"/>
    </row>
    <row r="144" spans="2:26" s="29" customFormat="1" ht="19.5" customHeight="1">
      <c r="B144" s="162" t="s">
        <v>208</v>
      </c>
      <c r="C144" s="163"/>
      <c r="D144" s="203" t="s">
        <v>376</v>
      </c>
      <c r="E144" s="203"/>
      <c r="F144" s="203"/>
      <c r="G144" s="203"/>
      <c r="H144" s="204"/>
      <c r="I144" s="204"/>
      <c r="J144" s="204"/>
      <c r="K144" s="204"/>
      <c r="L144" s="204"/>
      <c r="M144" s="204"/>
      <c r="N144" s="204"/>
      <c r="O144" s="204"/>
      <c r="P144" s="204"/>
      <c r="Q144" s="204"/>
      <c r="R144" s="204"/>
      <c r="S144" s="204"/>
      <c r="T144" s="204"/>
      <c r="U144" s="204"/>
      <c r="V144" s="204"/>
      <c r="W144" s="203"/>
      <c r="X144" s="203"/>
      <c r="Y144" s="203"/>
      <c r="Z144" s="203"/>
    </row>
    <row r="145" spans="2:26" s="29" customFormat="1" ht="42" customHeight="1">
      <c r="B145" s="162" t="s">
        <v>209</v>
      </c>
      <c r="C145" s="163"/>
      <c r="D145" s="203" t="s">
        <v>1416</v>
      </c>
      <c r="E145" s="203"/>
      <c r="F145" s="203"/>
      <c r="G145" s="203"/>
      <c r="H145" s="204"/>
      <c r="I145" s="204"/>
      <c r="J145" s="204"/>
      <c r="K145" s="204"/>
      <c r="L145" s="204"/>
      <c r="M145" s="204"/>
      <c r="N145" s="204"/>
      <c r="O145" s="204"/>
      <c r="P145" s="204"/>
      <c r="Q145" s="204"/>
      <c r="R145" s="204"/>
      <c r="S145" s="204"/>
      <c r="T145" s="204"/>
      <c r="U145" s="204"/>
      <c r="V145" s="204"/>
      <c r="W145" s="203"/>
      <c r="X145" s="203"/>
      <c r="Y145" s="203"/>
      <c r="Z145" s="203"/>
    </row>
    <row r="146" spans="2:26" s="29" customFormat="1" ht="39" customHeight="1">
      <c r="B146" s="157" t="s">
        <v>210</v>
      </c>
      <c r="C146" s="158"/>
      <c r="D146" s="213" t="s">
        <v>696</v>
      </c>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row>
    <row r="147" spans="2:26" s="67" customFormat="1" ht="22.5" customHeight="1">
      <c r="B147" s="155" t="s">
        <v>211</v>
      </c>
      <c r="C147" s="155" t="s">
        <v>212</v>
      </c>
      <c r="D147" s="155" t="s">
        <v>213</v>
      </c>
      <c r="E147" s="155" t="s">
        <v>485</v>
      </c>
      <c r="F147" s="155" t="s">
        <v>214</v>
      </c>
      <c r="G147" s="155" t="s">
        <v>215</v>
      </c>
      <c r="H147" s="231" t="s">
        <v>719</v>
      </c>
      <c r="I147" s="231" t="s">
        <v>720</v>
      </c>
      <c r="J147" s="231" t="s">
        <v>721</v>
      </c>
      <c r="K147" s="231" t="s">
        <v>722</v>
      </c>
      <c r="L147" s="231"/>
      <c r="M147" s="231" t="s">
        <v>723</v>
      </c>
      <c r="N147" s="231"/>
      <c r="O147" s="231"/>
      <c r="P147" s="231"/>
      <c r="Q147" s="231"/>
      <c r="R147" s="232" t="s">
        <v>731</v>
      </c>
      <c r="S147" s="232" t="s">
        <v>732</v>
      </c>
      <c r="T147" s="232" t="s">
        <v>733</v>
      </c>
      <c r="U147" s="232" t="s">
        <v>734</v>
      </c>
      <c r="V147" s="232"/>
      <c r="W147" s="155" t="s">
        <v>216</v>
      </c>
      <c r="X147" s="155"/>
      <c r="Y147" s="155"/>
      <c r="Z147" s="155"/>
    </row>
    <row r="148" spans="2:26" s="67" customFormat="1" ht="94.5" customHeight="1">
      <c r="B148" s="155"/>
      <c r="C148" s="155"/>
      <c r="D148" s="155"/>
      <c r="E148" s="155"/>
      <c r="F148" s="155"/>
      <c r="G148" s="155"/>
      <c r="H148" s="231"/>
      <c r="I148" s="231"/>
      <c r="J148" s="231"/>
      <c r="K148" s="130" t="s">
        <v>724</v>
      </c>
      <c r="L148" s="130" t="s">
        <v>725</v>
      </c>
      <c r="M148" s="130" t="s">
        <v>726</v>
      </c>
      <c r="N148" s="130" t="s">
        <v>727</v>
      </c>
      <c r="O148" s="130" t="s">
        <v>728</v>
      </c>
      <c r="P148" s="130" t="s">
        <v>729</v>
      </c>
      <c r="Q148" s="130" t="s">
        <v>730</v>
      </c>
      <c r="R148" s="232"/>
      <c r="S148" s="232"/>
      <c r="T148" s="232"/>
      <c r="U148" s="129" t="s">
        <v>735</v>
      </c>
      <c r="V148" s="129" t="s">
        <v>736</v>
      </c>
      <c r="W148" s="120" t="s">
        <v>217</v>
      </c>
      <c r="X148" s="120" t="s">
        <v>218</v>
      </c>
      <c r="Y148" s="120" t="s">
        <v>219</v>
      </c>
      <c r="Z148" s="120" t="s">
        <v>220</v>
      </c>
    </row>
    <row r="149" spans="2:26" s="29" customFormat="1" ht="102">
      <c r="B149" s="26" t="str">
        <f>+TOC_General!Y48</f>
        <v>Reconocimiento, asociatividad y fortalecimiento de custodios forestales para el control y vigilancia</v>
      </c>
      <c r="C149" s="124" t="s">
        <v>1002</v>
      </c>
      <c r="D149" s="27" t="s">
        <v>258</v>
      </c>
      <c r="E149" s="53" t="s">
        <v>602</v>
      </c>
      <c r="F149" s="27">
        <v>11</v>
      </c>
      <c r="G149" s="27">
        <v>22</v>
      </c>
      <c r="H149" s="61"/>
      <c r="I149" s="61"/>
      <c r="J149" s="61"/>
      <c r="K149" s="61"/>
      <c r="L149" s="61"/>
      <c r="M149" s="61"/>
      <c r="N149" s="61"/>
      <c r="O149" s="61"/>
      <c r="P149" s="61"/>
      <c r="Q149" s="61"/>
      <c r="R149" s="61">
        <v>3</v>
      </c>
      <c r="S149" s="61" t="s">
        <v>1158</v>
      </c>
      <c r="T149" s="61" t="s">
        <v>943</v>
      </c>
      <c r="U149" s="61" t="s">
        <v>1157</v>
      </c>
      <c r="V149" s="61" t="s">
        <v>1161</v>
      </c>
      <c r="W149" s="27"/>
      <c r="X149" s="27"/>
      <c r="Y149" s="27" t="s">
        <v>535</v>
      </c>
      <c r="Z149" s="27" t="s">
        <v>715</v>
      </c>
    </row>
    <row r="150" spans="2:26" s="37" customFormat="1" ht="51">
      <c r="B150" s="26" t="str">
        <f>+TOC_General!Y49</f>
        <v>Incentivos financieros para promoción de conservación</v>
      </c>
      <c r="C150" s="122" t="s">
        <v>381</v>
      </c>
      <c r="D150" s="33" t="s">
        <v>323</v>
      </c>
      <c r="E150" s="50" t="s">
        <v>603</v>
      </c>
      <c r="F150" s="33">
        <v>5</v>
      </c>
      <c r="G150" s="33">
        <v>6</v>
      </c>
      <c r="H150" s="62"/>
      <c r="I150" s="62"/>
      <c r="J150" s="62"/>
      <c r="K150" s="62"/>
      <c r="L150" s="62"/>
      <c r="M150" s="62"/>
      <c r="N150" s="62"/>
      <c r="O150" s="62"/>
      <c r="P150" s="62"/>
      <c r="Q150" s="62"/>
      <c r="R150" s="62">
        <v>2</v>
      </c>
      <c r="S150" s="62" t="s">
        <v>1160</v>
      </c>
      <c r="T150" s="62" t="s">
        <v>943</v>
      </c>
      <c r="U150" s="62" t="s">
        <v>1162</v>
      </c>
      <c r="V150" s="62" t="s">
        <v>943</v>
      </c>
      <c r="W150" s="33"/>
      <c r="X150" s="33"/>
      <c r="Y150" s="33" t="s">
        <v>535</v>
      </c>
      <c r="Z150" s="33"/>
    </row>
    <row r="151" spans="2:26" s="25" customFormat="1" ht="15.75" customHeight="1">
      <c r="B151" s="164" t="s">
        <v>206</v>
      </c>
      <c r="C151" s="172"/>
      <c r="D151" s="193" t="str">
        <f>+TOC_General!Y50</f>
        <v>Concesiones de ecoturismo</v>
      </c>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5"/>
    </row>
    <row r="152" spans="2:26" s="29" customFormat="1" ht="15.75" customHeight="1">
      <c r="B152" s="162" t="s">
        <v>261</v>
      </c>
      <c r="C152" s="163"/>
      <c r="D152" s="203" t="s">
        <v>533</v>
      </c>
      <c r="E152" s="203"/>
      <c r="F152" s="203"/>
      <c r="G152" s="203"/>
      <c r="H152" s="204"/>
      <c r="I152" s="204"/>
      <c r="J152" s="204"/>
      <c r="K152" s="204"/>
      <c r="L152" s="204"/>
      <c r="M152" s="204"/>
      <c r="N152" s="204"/>
      <c r="O152" s="204"/>
      <c r="P152" s="204"/>
      <c r="Q152" s="204"/>
      <c r="R152" s="204"/>
      <c r="S152" s="204"/>
      <c r="T152" s="204"/>
      <c r="U152" s="204"/>
      <c r="V152" s="204"/>
      <c r="W152" s="203"/>
      <c r="X152" s="203"/>
      <c r="Y152" s="203"/>
      <c r="Z152" s="203"/>
    </row>
    <row r="153" spans="2:26" s="29" customFormat="1" ht="15.75" customHeight="1">
      <c r="B153" s="162" t="s">
        <v>207</v>
      </c>
      <c r="C153" s="163"/>
      <c r="D153" s="203" t="s">
        <v>375</v>
      </c>
      <c r="E153" s="203"/>
      <c r="F153" s="203"/>
      <c r="G153" s="203"/>
      <c r="H153" s="204"/>
      <c r="I153" s="204"/>
      <c r="J153" s="204"/>
      <c r="K153" s="204"/>
      <c r="L153" s="204"/>
      <c r="M153" s="204"/>
      <c r="N153" s="204"/>
      <c r="O153" s="204"/>
      <c r="P153" s="204"/>
      <c r="Q153" s="204"/>
      <c r="R153" s="204"/>
      <c r="S153" s="204"/>
      <c r="T153" s="204"/>
      <c r="U153" s="204"/>
      <c r="V153" s="204"/>
      <c r="W153" s="203"/>
      <c r="X153" s="203"/>
      <c r="Y153" s="203"/>
      <c r="Z153" s="203"/>
    </row>
    <row r="154" spans="2:26" s="29" customFormat="1" ht="15.75" customHeight="1">
      <c r="B154" s="162" t="s">
        <v>208</v>
      </c>
      <c r="C154" s="163"/>
      <c r="D154" s="203" t="s">
        <v>376</v>
      </c>
      <c r="E154" s="203"/>
      <c r="F154" s="203"/>
      <c r="G154" s="203"/>
      <c r="H154" s="204"/>
      <c r="I154" s="204"/>
      <c r="J154" s="204"/>
      <c r="K154" s="204"/>
      <c r="L154" s="204"/>
      <c r="M154" s="204"/>
      <c r="N154" s="204"/>
      <c r="O154" s="204"/>
      <c r="P154" s="204"/>
      <c r="Q154" s="204"/>
      <c r="R154" s="204"/>
      <c r="S154" s="204"/>
      <c r="T154" s="204"/>
      <c r="U154" s="204"/>
      <c r="V154" s="204"/>
      <c r="W154" s="203"/>
      <c r="X154" s="203"/>
      <c r="Y154" s="203"/>
      <c r="Z154" s="203"/>
    </row>
    <row r="155" spans="2:26" s="29" customFormat="1" ht="45.75" customHeight="1">
      <c r="B155" s="162" t="s">
        <v>209</v>
      </c>
      <c r="C155" s="163"/>
      <c r="D155" s="203" t="s">
        <v>1416</v>
      </c>
      <c r="E155" s="203"/>
      <c r="F155" s="203"/>
      <c r="G155" s="203"/>
      <c r="H155" s="204"/>
      <c r="I155" s="204"/>
      <c r="J155" s="204"/>
      <c r="K155" s="204"/>
      <c r="L155" s="204"/>
      <c r="M155" s="204"/>
      <c r="N155" s="204"/>
      <c r="O155" s="204"/>
      <c r="P155" s="204"/>
      <c r="Q155" s="204"/>
      <c r="R155" s="204"/>
      <c r="S155" s="204"/>
      <c r="T155" s="204"/>
      <c r="U155" s="204"/>
      <c r="V155" s="204"/>
      <c r="W155" s="203"/>
      <c r="X155" s="203"/>
      <c r="Y155" s="203"/>
      <c r="Z155" s="203"/>
    </row>
    <row r="156" spans="2:26" s="29" customFormat="1" ht="36.75" customHeight="1">
      <c r="B156" s="157" t="s">
        <v>210</v>
      </c>
      <c r="C156" s="158"/>
      <c r="D156" s="213" t="s">
        <v>534</v>
      </c>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row>
    <row r="157" spans="2:26" s="67" customFormat="1" ht="22.5" customHeight="1">
      <c r="B157" s="155" t="s">
        <v>211</v>
      </c>
      <c r="C157" s="155" t="s">
        <v>212</v>
      </c>
      <c r="D157" s="155" t="s">
        <v>213</v>
      </c>
      <c r="E157" s="155" t="s">
        <v>485</v>
      </c>
      <c r="F157" s="155" t="s">
        <v>214</v>
      </c>
      <c r="G157" s="155" t="s">
        <v>215</v>
      </c>
      <c r="H157" s="231" t="s">
        <v>719</v>
      </c>
      <c r="I157" s="231" t="s">
        <v>720</v>
      </c>
      <c r="J157" s="231" t="s">
        <v>721</v>
      </c>
      <c r="K157" s="231" t="s">
        <v>722</v>
      </c>
      <c r="L157" s="231"/>
      <c r="M157" s="231" t="s">
        <v>723</v>
      </c>
      <c r="N157" s="231"/>
      <c r="O157" s="231"/>
      <c r="P157" s="231"/>
      <c r="Q157" s="231"/>
      <c r="R157" s="232" t="s">
        <v>731</v>
      </c>
      <c r="S157" s="232" t="s">
        <v>732</v>
      </c>
      <c r="T157" s="232" t="s">
        <v>733</v>
      </c>
      <c r="U157" s="232" t="s">
        <v>734</v>
      </c>
      <c r="V157" s="232"/>
      <c r="W157" s="155" t="s">
        <v>216</v>
      </c>
      <c r="X157" s="155"/>
      <c r="Y157" s="155"/>
      <c r="Z157" s="155"/>
    </row>
    <row r="158" spans="2:26" s="67" customFormat="1" ht="94.5" customHeight="1">
      <c r="B158" s="155"/>
      <c r="C158" s="155"/>
      <c r="D158" s="155"/>
      <c r="E158" s="155"/>
      <c r="F158" s="155"/>
      <c r="G158" s="155"/>
      <c r="H158" s="231"/>
      <c r="I158" s="231"/>
      <c r="J158" s="231"/>
      <c r="K158" s="130" t="s">
        <v>724</v>
      </c>
      <c r="L158" s="130" t="s">
        <v>725</v>
      </c>
      <c r="M158" s="130" t="s">
        <v>726</v>
      </c>
      <c r="N158" s="130" t="s">
        <v>727</v>
      </c>
      <c r="O158" s="130" t="s">
        <v>728</v>
      </c>
      <c r="P158" s="130" t="s">
        <v>729</v>
      </c>
      <c r="Q158" s="130" t="s">
        <v>730</v>
      </c>
      <c r="R158" s="232"/>
      <c r="S158" s="232"/>
      <c r="T158" s="232"/>
      <c r="U158" s="129" t="s">
        <v>735</v>
      </c>
      <c r="V158" s="129" t="s">
        <v>736</v>
      </c>
      <c r="W158" s="120" t="s">
        <v>217</v>
      </c>
      <c r="X158" s="120" t="s">
        <v>218</v>
      </c>
      <c r="Y158" s="120" t="s">
        <v>219</v>
      </c>
      <c r="Z158" s="120" t="s">
        <v>220</v>
      </c>
    </row>
    <row r="159" spans="2:26" s="29" customFormat="1" ht="76.5">
      <c r="B159" s="26" t="str">
        <f>+TOC_General!Y51</f>
        <v>Asistencia técnica para las concesiones de ecoturismo</v>
      </c>
      <c r="C159" s="124" t="s">
        <v>597</v>
      </c>
      <c r="D159" s="27" t="s">
        <v>265</v>
      </c>
      <c r="E159" s="50" t="s">
        <v>607</v>
      </c>
      <c r="F159" s="27">
        <v>2</v>
      </c>
      <c r="G159" s="27">
        <v>2</v>
      </c>
      <c r="H159" s="61"/>
      <c r="I159" s="61"/>
      <c r="J159" s="61"/>
      <c r="K159" s="61"/>
      <c r="L159" s="61"/>
      <c r="M159" s="61"/>
      <c r="N159" s="61"/>
      <c r="O159" s="61"/>
      <c r="P159" s="61"/>
      <c r="Q159" s="61"/>
      <c r="R159" s="61">
        <v>2</v>
      </c>
      <c r="S159" s="99" t="s">
        <v>1343</v>
      </c>
      <c r="T159" s="99" t="s">
        <v>825</v>
      </c>
      <c r="U159" s="99" t="s">
        <v>1240</v>
      </c>
      <c r="V159" s="99" t="s">
        <v>826</v>
      </c>
      <c r="W159" s="27"/>
      <c r="X159" s="27"/>
      <c r="Y159" s="27" t="s">
        <v>535</v>
      </c>
      <c r="Z159" s="122" t="s">
        <v>1048</v>
      </c>
    </row>
    <row r="160" spans="2:26" s="37" customFormat="1" ht="76.5">
      <c r="B160" s="26" t="str">
        <f>+TOC_General!Y52</f>
        <v>Articulación con mercado y promoción de destinos turísticos</v>
      </c>
      <c r="C160" s="122" t="s">
        <v>268</v>
      </c>
      <c r="D160" s="33" t="s">
        <v>266</v>
      </c>
      <c r="E160" s="50" t="s">
        <v>607</v>
      </c>
      <c r="F160" s="33">
        <v>3</v>
      </c>
      <c r="G160" s="33">
        <v>3</v>
      </c>
      <c r="H160" s="62"/>
      <c r="I160" s="62"/>
      <c r="J160" s="62"/>
      <c r="K160" s="62"/>
      <c r="L160" s="62"/>
      <c r="M160" s="62"/>
      <c r="N160" s="62"/>
      <c r="O160" s="62"/>
      <c r="P160" s="62"/>
      <c r="Q160" s="62"/>
      <c r="R160" s="62">
        <v>2</v>
      </c>
      <c r="S160" s="99" t="s">
        <v>824</v>
      </c>
      <c r="T160" s="99" t="s">
        <v>943</v>
      </c>
      <c r="U160" s="99" t="s">
        <v>1240</v>
      </c>
      <c r="V160" s="99" t="s">
        <v>1442</v>
      </c>
      <c r="W160" s="33"/>
      <c r="X160" s="33"/>
      <c r="Y160" s="33" t="s">
        <v>535</v>
      </c>
      <c r="Z160" s="122" t="s">
        <v>1048</v>
      </c>
    </row>
    <row r="161" spans="2:26" s="29" customFormat="1">
      <c r="W161" s="39"/>
      <c r="X161" s="39"/>
      <c r="Y161" s="39"/>
      <c r="Z161" s="39"/>
    </row>
    <row r="162" spans="2:26" s="66" customFormat="1" ht="15" customHeight="1">
      <c r="B162" s="164" t="s">
        <v>206</v>
      </c>
      <c r="C162" s="172"/>
      <c r="D162" s="193" t="str">
        <f>+TOC_General!Y53</f>
        <v>Concesiones Forestales Maderables</v>
      </c>
      <c r="E162" s="194"/>
      <c r="F162" s="194"/>
      <c r="G162" s="194"/>
      <c r="H162" s="194"/>
      <c r="I162" s="194"/>
      <c r="J162" s="194"/>
      <c r="K162" s="194"/>
      <c r="L162" s="194"/>
      <c r="M162" s="194"/>
      <c r="N162" s="194"/>
      <c r="O162" s="194"/>
      <c r="P162" s="194"/>
      <c r="Q162" s="194"/>
      <c r="R162" s="194"/>
      <c r="S162" s="194"/>
      <c r="T162" s="194"/>
      <c r="U162" s="194"/>
      <c r="V162" s="194"/>
      <c r="W162" s="194"/>
      <c r="X162" s="194"/>
      <c r="Y162" s="194"/>
      <c r="Z162" s="195"/>
    </row>
    <row r="163" spans="2:26" s="29" customFormat="1" ht="43.5" customHeight="1">
      <c r="B163" s="162" t="s">
        <v>261</v>
      </c>
      <c r="C163" s="163"/>
      <c r="D163" s="203" t="s">
        <v>1520</v>
      </c>
      <c r="E163" s="203"/>
      <c r="F163" s="203"/>
      <c r="G163" s="203"/>
      <c r="H163" s="204"/>
      <c r="I163" s="204"/>
      <c r="J163" s="204"/>
      <c r="K163" s="204"/>
      <c r="L163" s="204"/>
      <c r="M163" s="204"/>
      <c r="N163" s="204"/>
      <c r="O163" s="204"/>
      <c r="P163" s="204"/>
      <c r="Q163" s="204"/>
      <c r="R163" s="204"/>
      <c r="S163" s="204"/>
      <c r="T163" s="204"/>
      <c r="U163" s="204"/>
      <c r="V163" s="204"/>
      <c r="W163" s="203"/>
      <c r="X163" s="203"/>
      <c r="Y163" s="203"/>
      <c r="Z163" s="203"/>
    </row>
    <row r="164" spans="2:26" s="29" customFormat="1" ht="19.5" customHeight="1">
      <c r="B164" s="162" t="s">
        <v>207</v>
      </c>
      <c r="C164" s="163"/>
      <c r="D164" s="203" t="s">
        <v>371</v>
      </c>
      <c r="E164" s="203"/>
      <c r="F164" s="203"/>
      <c r="G164" s="203"/>
      <c r="H164" s="204"/>
      <c r="I164" s="204"/>
      <c r="J164" s="204"/>
      <c r="K164" s="204"/>
      <c r="L164" s="204"/>
      <c r="M164" s="204"/>
      <c r="N164" s="204"/>
      <c r="O164" s="204"/>
      <c r="P164" s="204"/>
      <c r="Q164" s="204"/>
      <c r="R164" s="204"/>
      <c r="S164" s="204"/>
      <c r="T164" s="204"/>
      <c r="U164" s="204"/>
      <c r="V164" s="204"/>
      <c r="W164" s="203"/>
      <c r="X164" s="203"/>
      <c r="Y164" s="203"/>
      <c r="Z164" s="203"/>
    </row>
    <row r="165" spans="2:26" s="29" customFormat="1" ht="19.5" customHeight="1">
      <c r="B165" s="162" t="s">
        <v>208</v>
      </c>
      <c r="C165" s="163"/>
      <c r="D165" s="203" t="s">
        <v>370</v>
      </c>
      <c r="E165" s="203"/>
      <c r="F165" s="203"/>
      <c r="G165" s="203"/>
      <c r="H165" s="204"/>
      <c r="I165" s="204"/>
      <c r="J165" s="204"/>
      <c r="K165" s="204"/>
      <c r="L165" s="204"/>
      <c r="M165" s="204"/>
      <c r="N165" s="204"/>
      <c r="O165" s="204"/>
      <c r="P165" s="204"/>
      <c r="Q165" s="204"/>
      <c r="R165" s="204"/>
      <c r="S165" s="204"/>
      <c r="T165" s="204"/>
      <c r="U165" s="204"/>
      <c r="V165" s="204"/>
      <c r="W165" s="203"/>
      <c r="X165" s="203"/>
      <c r="Y165" s="203"/>
      <c r="Z165" s="203"/>
    </row>
    <row r="166" spans="2:26" s="29" customFormat="1" ht="40.5" customHeight="1">
      <c r="B166" s="162" t="s">
        <v>209</v>
      </c>
      <c r="C166" s="163"/>
      <c r="D166" s="203" t="s">
        <v>1416</v>
      </c>
      <c r="E166" s="203"/>
      <c r="F166" s="203"/>
      <c r="G166" s="203"/>
      <c r="H166" s="204"/>
      <c r="I166" s="204"/>
      <c r="J166" s="204"/>
      <c r="K166" s="204"/>
      <c r="L166" s="204"/>
      <c r="M166" s="204"/>
      <c r="N166" s="204"/>
      <c r="O166" s="204"/>
      <c r="P166" s="204"/>
      <c r="Q166" s="204"/>
      <c r="R166" s="204"/>
      <c r="S166" s="204"/>
      <c r="T166" s="204"/>
      <c r="U166" s="204"/>
      <c r="V166" s="204"/>
      <c r="W166" s="203"/>
      <c r="X166" s="203"/>
      <c r="Y166" s="203"/>
      <c r="Z166" s="203"/>
    </row>
    <row r="167" spans="2:26" s="29" customFormat="1" ht="39" customHeight="1">
      <c r="B167" s="162" t="s">
        <v>210</v>
      </c>
      <c r="C167" s="163"/>
      <c r="D167" s="203" t="s">
        <v>697</v>
      </c>
      <c r="E167" s="203"/>
      <c r="F167" s="203"/>
      <c r="G167" s="203"/>
      <c r="H167" s="204"/>
      <c r="I167" s="204"/>
      <c r="J167" s="204"/>
      <c r="K167" s="204"/>
      <c r="L167" s="204"/>
      <c r="M167" s="204"/>
      <c r="N167" s="204"/>
      <c r="O167" s="204"/>
      <c r="P167" s="204"/>
      <c r="Q167" s="204"/>
      <c r="R167" s="204"/>
      <c r="S167" s="204"/>
      <c r="T167" s="204"/>
      <c r="U167" s="204"/>
      <c r="V167" s="204"/>
      <c r="W167" s="203"/>
      <c r="X167" s="203"/>
      <c r="Y167" s="203"/>
      <c r="Z167" s="203"/>
    </row>
    <row r="168" spans="2:26" s="67" customFormat="1" ht="21" customHeight="1">
      <c r="B168" s="226" t="s">
        <v>211</v>
      </c>
      <c r="C168" s="226" t="s">
        <v>212</v>
      </c>
      <c r="D168" s="226" t="s">
        <v>213</v>
      </c>
      <c r="E168" s="226" t="s">
        <v>485</v>
      </c>
      <c r="F168" s="226" t="s">
        <v>214</v>
      </c>
      <c r="G168" s="226" t="s">
        <v>215</v>
      </c>
      <c r="H168" s="237" t="s">
        <v>719</v>
      </c>
      <c r="I168" s="237" t="s">
        <v>720</v>
      </c>
      <c r="J168" s="237" t="s">
        <v>721</v>
      </c>
      <c r="K168" s="238" t="s">
        <v>722</v>
      </c>
      <c r="L168" s="238"/>
      <c r="M168" s="239" t="s">
        <v>723</v>
      </c>
      <c r="N168" s="240"/>
      <c r="O168" s="240"/>
      <c r="P168" s="240"/>
      <c r="Q168" s="241"/>
      <c r="R168" s="242" t="s">
        <v>731</v>
      </c>
      <c r="S168" s="242" t="s">
        <v>732</v>
      </c>
      <c r="T168" s="242" t="s">
        <v>733</v>
      </c>
      <c r="U168" s="242" t="s">
        <v>734</v>
      </c>
      <c r="V168" s="242"/>
      <c r="W168" s="226" t="s">
        <v>216</v>
      </c>
      <c r="X168" s="226"/>
      <c r="Y168" s="226"/>
      <c r="Z168" s="226"/>
    </row>
    <row r="169" spans="2:26" s="67" customFormat="1" ht="86.25" customHeight="1">
      <c r="B169" s="226"/>
      <c r="C169" s="226"/>
      <c r="D169" s="226"/>
      <c r="E169" s="226"/>
      <c r="F169" s="226"/>
      <c r="G169" s="226"/>
      <c r="H169" s="243"/>
      <c r="I169" s="243"/>
      <c r="J169" s="243"/>
      <c r="K169" s="244" t="s">
        <v>724</v>
      </c>
      <c r="L169" s="244" t="s">
        <v>725</v>
      </c>
      <c r="M169" s="244" t="s">
        <v>726</v>
      </c>
      <c r="N169" s="244" t="s">
        <v>727</v>
      </c>
      <c r="O169" s="244" t="s">
        <v>728</v>
      </c>
      <c r="P169" s="244" t="s">
        <v>729</v>
      </c>
      <c r="Q169" s="244" t="s">
        <v>730</v>
      </c>
      <c r="R169" s="242"/>
      <c r="S169" s="242"/>
      <c r="T169" s="242"/>
      <c r="U169" s="245" t="s">
        <v>735</v>
      </c>
      <c r="V169" s="245" t="s">
        <v>736</v>
      </c>
      <c r="W169" s="127" t="s">
        <v>217</v>
      </c>
      <c r="X169" s="127" t="s">
        <v>218</v>
      </c>
      <c r="Y169" s="127" t="s">
        <v>219</v>
      </c>
      <c r="Z169" s="127" t="s">
        <v>220</v>
      </c>
    </row>
    <row r="170" spans="2:26" s="29" customFormat="1" ht="138" customHeight="1">
      <c r="B170" s="26" t="str">
        <f>+TOC_General!Y54</f>
        <v>Proyecto piloto para aprovechamiento productivo de especies forestales maderables</v>
      </c>
      <c r="C170" s="124" t="s">
        <v>1046</v>
      </c>
      <c r="D170" s="27" t="s">
        <v>536</v>
      </c>
      <c r="E170" s="50" t="s">
        <v>607</v>
      </c>
      <c r="F170" s="27">
        <v>2</v>
      </c>
      <c r="G170" s="27">
        <v>2</v>
      </c>
      <c r="H170" s="61"/>
      <c r="I170" s="61"/>
      <c r="J170" s="61"/>
      <c r="K170" s="61"/>
      <c r="L170" s="61"/>
      <c r="M170" s="61"/>
      <c r="N170" s="61"/>
      <c r="O170" s="61"/>
      <c r="P170" s="61"/>
      <c r="Q170" s="61"/>
      <c r="R170" s="61">
        <v>2</v>
      </c>
      <c r="S170" s="87" t="s">
        <v>1344</v>
      </c>
      <c r="T170" s="87" t="s">
        <v>1211</v>
      </c>
      <c r="U170" s="87" t="s">
        <v>1163</v>
      </c>
      <c r="V170" s="87" t="s">
        <v>1164</v>
      </c>
      <c r="W170" s="27"/>
      <c r="X170" s="27" t="s">
        <v>535</v>
      </c>
      <c r="Y170" s="27"/>
      <c r="Z170" s="124" t="s">
        <v>863</v>
      </c>
    </row>
    <row r="171" spans="2:26" s="29" customFormat="1" ht="21" customHeight="1">
      <c r="B171" s="162" t="s">
        <v>206</v>
      </c>
      <c r="C171" s="163"/>
      <c r="D171" s="149" t="str">
        <f>+TOC_General!W58</f>
        <v>Zonas para producción de cultivos agrícolas para la producción destinada al autoconsumo y productos de exportación</v>
      </c>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1"/>
    </row>
    <row r="172" spans="2:26" s="29" customFormat="1" ht="29.25" customHeight="1">
      <c r="B172" s="162" t="s">
        <v>261</v>
      </c>
      <c r="C172" s="163"/>
      <c r="D172" s="203" t="s">
        <v>1533</v>
      </c>
      <c r="E172" s="203"/>
      <c r="F172" s="203"/>
      <c r="G172" s="203"/>
      <c r="H172" s="204"/>
      <c r="I172" s="204"/>
      <c r="J172" s="204"/>
      <c r="K172" s="204"/>
      <c r="L172" s="204"/>
      <c r="M172" s="204"/>
      <c r="N172" s="204"/>
      <c r="O172" s="204"/>
      <c r="P172" s="204"/>
      <c r="Q172" s="204"/>
      <c r="R172" s="204"/>
      <c r="S172" s="204"/>
      <c r="T172" s="204"/>
      <c r="U172" s="204"/>
      <c r="V172" s="204"/>
      <c r="W172" s="203"/>
      <c r="X172" s="203"/>
      <c r="Y172" s="203"/>
      <c r="Z172" s="203"/>
    </row>
    <row r="173" spans="2:26" s="29" customFormat="1" ht="19.5" customHeight="1">
      <c r="B173" s="162" t="s">
        <v>207</v>
      </c>
      <c r="C173" s="163"/>
      <c r="D173" s="203" t="s">
        <v>449</v>
      </c>
      <c r="E173" s="203"/>
      <c r="F173" s="203"/>
      <c r="G173" s="203"/>
      <c r="H173" s="204"/>
      <c r="I173" s="204"/>
      <c r="J173" s="204"/>
      <c r="K173" s="204"/>
      <c r="L173" s="204"/>
      <c r="M173" s="204"/>
      <c r="N173" s="204"/>
      <c r="O173" s="204"/>
      <c r="P173" s="204"/>
      <c r="Q173" s="204"/>
      <c r="R173" s="204"/>
      <c r="S173" s="204"/>
      <c r="T173" s="204"/>
      <c r="U173" s="204"/>
      <c r="V173" s="204"/>
      <c r="W173" s="203"/>
      <c r="X173" s="203"/>
      <c r="Y173" s="203"/>
      <c r="Z173" s="203"/>
    </row>
    <row r="174" spans="2:26" s="29" customFormat="1" ht="19.5" customHeight="1">
      <c r="B174" s="162" t="s">
        <v>208</v>
      </c>
      <c r="C174" s="163"/>
      <c r="D174" s="203" t="s">
        <v>460</v>
      </c>
      <c r="E174" s="203"/>
      <c r="F174" s="203"/>
      <c r="G174" s="203"/>
      <c r="H174" s="204"/>
      <c r="I174" s="204"/>
      <c r="J174" s="204"/>
      <c r="K174" s="204"/>
      <c r="L174" s="204"/>
      <c r="M174" s="204"/>
      <c r="N174" s="204"/>
      <c r="O174" s="204"/>
      <c r="P174" s="204"/>
      <c r="Q174" s="204"/>
      <c r="R174" s="204"/>
      <c r="S174" s="204"/>
      <c r="T174" s="204"/>
      <c r="U174" s="204"/>
      <c r="V174" s="204"/>
      <c r="W174" s="203"/>
      <c r="X174" s="203"/>
      <c r="Y174" s="203"/>
      <c r="Z174" s="203"/>
    </row>
    <row r="175" spans="2:26" s="29" customFormat="1" ht="42" customHeight="1">
      <c r="B175" s="162" t="s">
        <v>209</v>
      </c>
      <c r="C175" s="163"/>
      <c r="D175" s="203" t="s">
        <v>1416</v>
      </c>
      <c r="E175" s="203"/>
      <c r="F175" s="203"/>
      <c r="G175" s="203"/>
      <c r="H175" s="204"/>
      <c r="I175" s="204"/>
      <c r="J175" s="204"/>
      <c r="K175" s="204"/>
      <c r="L175" s="204"/>
      <c r="M175" s="204"/>
      <c r="N175" s="204"/>
      <c r="O175" s="204"/>
      <c r="P175" s="204"/>
      <c r="Q175" s="204"/>
      <c r="R175" s="204"/>
      <c r="S175" s="204"/>
      <c r="T175" s="204"/>
      <c r="U175" s="204"/>
      <c r="V175" s="204"/>
      <c r="W175" s="203"/>
      <c r="X175" s="203"/>
      <c r="Y175" s="203"/>
      <c r="Z175" s="203"/>
    </row>
    <row r="176" spans="2:26" s="29" customFormat="1" ht="36" customHeight="1">
      <c r="B176" s="157" t="s">
        <v>210</v>
      </c>
      <c r="C176" s="158"/>
      <c r="D176" s="213" t="s">
        <v>468</v>
      </c>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row>
    <row r="177" spans="2:26" s="67" customFormat="1" ht="18.75" customHeight="1">
      <c r="B177" s="155" t="s">
        <v>211</v>
      </c>
      <c r="C177" s="155" t="s">
        <v>212</v>
      </c>
      <c r="D177" s="155" t="s">
        <v>213</v>
      </c>
      <c r="E177" s="155" t="s">
        <v>485</v>
      </c>
      <c r="F177" s="155" t="s">
        <v>214</v>
      </c>
      <c r="G177" s="155" t="s">
        <v>215</v>
      </c>
      <c r="H177" s="231" t="s">
        <v>719</v>
      </c>
      <c r="I177" s="231" t="s">
        <v>720</v>
      </c>
      <c r="J177" s="231" t="s">
        <v>721</v>
      </c>
      <c r="K177" s="231" t="s">
        <v>722</v>
      </c>
      <c r="L177" s="231"/>
      <c r="M177" s="231" t="s">
        <v>723</v>
      </c>
      <c r="N177" s="231"/>
      <c r="O177" s="231"/>
      <c r="P177" s="231"/>
      <c r="Q177" s="231"/>
      <c r="R177" s="232" t="s">
        <v>731</v>
      </c>
      <c r="S177" s="232" t="s">
        <v>732</v>
      </c>
      <c r="T177" s="232" t="s">
        <v>733</v>
      </c>
      <c r="U177" s="232" t="s">
        <v>734</v>
      </c>
      <c r="V177" s="232"/>
      <c r="W177" s="155" t="s">
        <v>216</v>
      </c>
      <c r="X177" s="155"/>
      <c r="Y177" s="155"/>
      <c r="Z177" s="155"/>
    </row>
    <row r="178" spans="2:26" s="67" customFormat="1" ht="88.5" customHeight="1">
      <c r="B178" s="155"/>
      <c r="C178" s="155"/>
      <c r="D178" s="155"/>
      <c r="E178" s="155"/>
      <c r="F178" s="155"/>
      <c r="G178" s="155"/>
      <c r="H178" s="231"/>
      <c r="I178" s="231"/>
      <c r="J178" s="231"/>
      <c r="K178" s="130" t="s">
        <v>724</v>
      </c>
      <c r="L178" s="130" t="s">
        <v>725</v>
      </c>
      <c r="M178" s="130" t="s">
        <v>726</v>
      </c>
      <c r="N178" s="130" t="s">
        <v>727</v>
      </c>
      <c r="O178" s="130" t="s">
        <v>728</v>
      </c>
      <c r="P178" s="130" t="s">
        <v>729</v>
      </c>
      <c r="Q178" s="130" t="s">
        <v>730</v>
      </c>
      <c r="R178" s="232"/>
      <c r="S178" s="232"/>
      <c r="T178" s="232"/>
      <c r="U178" s="129" t="s">
        <v>735</v>
      </c>
      <c r="V178" s="129" t="s">
        <v>736</v>
      </c>
      <c r="W178" s="120" t="s">
        <v>217</v>
      </c>
      <c r="X178" s="120" t="s">
        <v>218</v>
      </c>
      <c r="Y178" s="120" t="s">
        <v>219</v>
      </c>
      <c r="Z178" s="120" t="s">
        <v>220</v>
      </c>
    </row>
    <row r="179" spans="2:26" s="29" customFormat="1" ht="89.25">
      <c r="B179" s="26" t="str">
        <f>+TOC_General!W59</f>
        <v>Saneamiento físico legal de predios rústicos individuales</v>
      </c>
      <c r="C179" s="124" t="s">
        <v>306</v>
      </c>
      <c r="D179" s="27" t="s">
        <v>309</v>
      </c>
      <c r="E179" s="53" t="s">
        <v>608</v>
      </c>
      <c r="F179" s="27">
        <v>1000</v>
      </c>
      <c r="G179" s="27">
        <v>1000</v>
      </c>
      <c r="H179" s="61"/>
      <c r="I179" s="61"/>
      <c r="J179" s="61"/>
      <c r="K179" s="61"/>
      <c r="L179" s="61"/>
      <c r="M179" s="61"/>
      <c r="N179" s="61"/>
      <c r="O179" s="61"/>
      <c r="P179" s="61"/>
      <c r="Q179" s="61"/>
      <c r="R179" s="61">
        <v>3</v>
      </c>
      <c r="S179" s="61" t="s">
        <v>1242</v>
      </c>
      <c r="T179" s="27" t="s">
        <v>943</v>
      </c>
      <c r="U179" s="61" t="s">
        <v>1345</v>
      </c>
      <c r="V179" s="61" t="s">
        <v>943</v>
      </c>
      <c r="W179" s="57"/>
      <c r="X179" s="41" t="s">
        <v>535</v>
      </c>
      <c r="Y179" s="57"/>
      <c r="Z179" s="59" t="s">
        <v>717</v>
      </c>
    </row>
    <row r="180" spans="2:26" s="29" customFormat="1" ht="191.25">
      <c r="B180" s="26" t="str">
        <f>+TOC_General!W60</f>
        <v>Promoción de la cadena de valor del cacao</v>
      </c>
      <c r="C180" s="103" t="s">
        <v>1545</v>
      </c>
      <c r="D180" s="99" t="s">
        <v>536</v>
      </c>
      <c r="E180" s="104" t="s">
        <v>607</v>
      </c>
      <c r="F180" s="97">
        <v>1</v>
      </c>
      <c r="G180" s="99">
        <v>1</v>
      </c>
      <c r="H180" s="99"/>
      <c r="I180" s="99"/>
      <c r="J180" s="99"/>
      <c r="K180" s="99"/>
      <c r="L180" s="99"/>
      <c r="M180" s="99"/>
      <c r="N180" s="99"/>
      <c r="O180" s="99"/>
      <c r="P180" s="99"/>
      <c r="Q180" s="99"/>
      <c r="R180" s="99">
        <v>3</v>
      </c>
      <c r="S180" s="99" t="s">
        <v>1086</v>
      </c>
      <c r="T180" s="99" t="s">
        <v>1349</v>
      </c>
      <c r="U180" s="99" t="s">
        <v>1350</v>
      </c>
      <c r="V180" s="99" t="s">
        <v>1351</v>
      </c>
      <c r="W180" s="99"/>
      <c r="X180" s="99" t="s">
        <v>535</v>
      </c>
      <c r="Y180" s="100"/>
      <c r="Z180" s="98" t="s">
        <v>916</v>
      </c>
    </row>
    <row r="181" spans="2:26" s="29" customFormat="1" ht="114.75">
      <c r="B181" s="26" t="str">
        <f>+TOC_General!W61</f>
        <v>Promoción de la cadena de valor de la palma aceitera</v>
      </c>
      <c r="C181" s="103" t="s">
        <v>1546</v>
      </c>
      <c r="D181" s="99" t="s">
        <v>539</v>
      </c>
      <c r="E181" s="108" t="s">
        <v>607</v>
      </c>
      <c r="F181" s="99">
        <v>3</v>
      </c>
      <c r="G181" s="99">
        <v>3</v>
      </c>
      <c r="H181" s="99"/>
      <c r="I181" s="99"/>
      <c r="J181" s="99"/>
      <c r="K181" s="99"/>
      <c r="L181" s="99"/>
      <c r="M181" s="99"/>
      <c r="N181" s="99"/>
      <c r="O181" s="99"/>
      <c r="P181" s="99"/>
      <c r="Q181" s="99"/>
      <c r="R181" s="99">
        <v>1</v>
      </c>
      <c r="S181" s="99"/>
      <c r="T181" s="99"/>
      <c r="U181" s="99" t="s">
        <v>1352</v>
      </c>
      <c r="V181" s="99"/>
      <c r="W181" s="100"/>
      <c r="X181" s="99"/>
      <c r="Y181" s="100"/>
      <c r="Z181" s="98" t="s">
        <v>917</v>
      </c>
    </row>
    <row r="182" spans="2:26" s="29" customFormat="1" ht="102">
      <c r="B182" s="26" t="str">
        <f>+TOC_General!W62</f>
        <v>Promoción de la cadena de valor del yute</v>
      </c>
      <c r="C182" s="124" t="s">
        <v>1547</v>
      </c>
      <c r="D182" s="27" t="s">
        <v>536</v>
      </c>
      <c r="E182" s="53" t="s">
        <v>607</v>
      </c>
      <c r="F182" s="27">
        <v>1</v>
      </c>
      <c r="G182" s="27">
        <v>1</v>
      </c>
      <c r="H182" s="61"/>
      <c r="I182" s="61"/>
      <c r="J182" s="61"/>
      <c r="K182" s="61"/>
      <c r="L182" s="61"/>
      <c r="M182" s="61"/>
      <c r="N182" s="61"/>
      <c r="O182" s="61"/>
      <c r="P182" s="61"/>
      <c r="Q182" s="61"/>
      <c r="R182" s="61">
        <v>3</v>
      </c>
      <c r="S182" s="61"/>
      <c r="T182" s="61"/>
      <c r="U182" s="61"/>
      <c r="V182" s="61"/>
      <c r="W182" s="27"/>
      <c r="X182" s="27" t="s">
        <v>535</v>
      </c>
      <c r="Y182" s="27"/>
      <c r="Z182" s="124" t="s">
        <v>892</v>
      </c>
    </row>
    <row r="183" spans="2:26" s="29" customFormat="1" ht="114.75">
      <c r="B183" s="26" t="str">
        <f>+TOC_General!W63</f>
        <v>Promoción de la cadena de valor del bambú</v>
      </c>
      <c r="C183" s="124" t="s">
        <v>1546</v>
      </c>
      <c r="D183" s="27" t="s">
        <v>539</v>
      </c>
      <c r="E183" s="53" t="s">
        <v>607</v>
      </c>
      <c r="F183" s="27">
        <v>3</v>
      </c>
      <c r="G183" s="27">
        <v>2</v>
      </c>
      <c r="H183" s="61"/>
      <c r="I183" s="61"/>
      <c r="J183" s="61"/>
      <c r="K183" s="61"/>
      <c r="L183" s="61"/>
      <c r="M183" s="61"/>
      <c r="N183" s="61"/>
      <c r="O183" s="61"/>
      <c r="P183" s="61"/>
      <c r="Q183" s="61"/>
      <c r="R183" s="61">
        <v>3</v>
      </c>
      <c r="S183" s="61"/>
      <c r="T183" s="61"/>
      <c r="U183" s="61"/>
      <c r="V183" s="61"/>
      <c r="W183" s="27"/>
      <c r="X183" s="27"/>
      <c r="Y183" s="27"/>
      <c r="Z183" s="124" t="s">
        <v>892</v>
      </c>
    </row>
    <row r="184" spans="2:26" s="29" customFormat="1" ht="256.5" customHeight="1">
      <c r="B184" s="26" t="str">
        <f>+TOC_General!W64</f>
        <v>Promoción de la cadena de valor de los cultivos agrícolas temporales (plátano, maíz, arroz, yuca, frejol, sandia, otros)</v>
      </c>
      <c r="C184" s="124" t="s">
        <v>1548</v>
      </c>
      <c r="D184" s="27" t="s">
        <v>539</v>
      </c>
      <c r="E184" s="50" t="s">
        <v>607</v>
      </c>
      <c r="F184" s="27">
        <v>15</v>
      </c>
      <c r="G184" s="27">
        <v>15</v>
      </c>
      <c r="H184" s="61"/>
      <c r="I184" s="61"/>
      <c r="J184" s="61"/>
      <c r="K184" s="61"/>
      <c r="L184" s="61"/>
      <c r="M184" s="61"/>
      <c r="N184" s="61"/>
      <c r="O184" s="61"/>
      <c r="P184" s="61"/>
      <c r="Q184" s="61"/>
      <c r="R184" s="61">
        <v>2</v>
      </c>
      <c r="S184" s="99" t="s">
        <v>1085</v>
      </c>
      <c r="T184" s="99" t="s">
        <v>1082</v>
      </c>
      <c r="U184" s="99" t="s">
        <v>1348</v>
      </c>
      <c r="V184" s="99" t="s">
        <v>1083</v>
      </c>
      <c r="W184" s="57"/>
      <c r="X184" s="41" t="s">
        <v>535</v>
      </c>
      <c r="Y184" s="57"/>
      <c r="Z184" s="59" t="s">
        <v>890</v>
      </c>
    </row>
    <row r="185" spans="2:26" ht="252.75" customHeight="1">
      <c r="B185" s="26" t="str">
        <f>+TOC_General!W65</f>
        <v>Promoción de cultivos para seguridad alimentaria</v>
      </c>
      <c r="C185" s="124" t="s">
        <v>1549</v>
      </c>
      <c r="D185" s="27" t="s">
        <v>539</v>
      </c>
      <c r="E185" s="53" t="s">
        <v>611</v>
      </c>
      <c r="F185" s="27">
        <v>3</v>
      </c>
      <c r="G185" s="27">
        <v>3</v>
      </c>
      <c r="H185" s="61"/>
      <c r="I185" s="61"/>
      <c r="J185" s="61"/>
      <c r="K185" s="61"/>
      <c r="L185" s="61"/>
      <c r="M185" s="61"/>
      <c r="N185" s="61"/>
      <c r="O185" s="61"/>
      <c r="P185" s="61"/>
      <c r="Q185" s="61"/>
      <c r="R185" s="61">
        <v>3</v>
      </c>
      <c r="S185" s="99" t="s">
        <v>1346</v>
      </c>
      <c r="T185" s="99" t="s">
        <v>1084</v>
      </c>
      <c r="U185" s="99" t="s">
        <v>1347</v>
      </c>
      <c r="V185" s="99" t="s">
        <v>1081</v>
      </c>
      <c r="W185" s="57"/>
      <c r="X185" s="41" t="s">
        <v>535</v>
      </c>
      <c r="Y185" s="57"/>
      <c r="Z185" s="59" t="s">
        <v>875</v>
      </c>
    </row>
    <row r="186" spans="2:26" s="29" customFormat="1" ht="18.75" customHeight="1">
      <c r="B186" s="162" t="s">
        <v>206</v>
      </c>
      <c r="C186" s="176"/>
      <c r="D186" s="222" t="str">
        <f>+TOC_General!Y55</f>
        <v>Zonas de población ribereña para producción de cultivos de especies nativas destinada al autoconsumo y productos de exportación</v>
      </c>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4"/>
    </row>
    <row r="187" spans="2:26" s="29" customFormat="1" ht="18" customHeight="1">
      <c r="B187" s="162" t="s">
        <v>261</v>
      </c>
      <c r="C187" s="163"/>
      <c r="D187" s="203" t="s">
        <v>1523</v>
      </c>
      <c r="E187" s="203"/>
      <c r="F187" s="203"/>
      <c r="G187" s="203"/>
      <c r="H187" s="204"/>
      <c r="I187" s="204"/>
      <c r="J187" s="204"/>
      <c r="K187" s="204"/>
      <c r="L187" s="204"/>
      <c r="M187" s="204"/>
      <c r="N187" s="204"/>
      <c r="O187" s="204"/>
      <c r="P187" s="204"/>
      <c r="Q187" s="204"/>
      <c r="R187" s="204"/>
      <c r="S187" s="204"/>
      <c r="T187" s="204"/>
      <c r="U187" s="204"/>
      <c r="V187" s="204"/>
      <c r="W187" s="203"/>
      <c r="X187" s="203"/>
      <c r="Y187" s="203"/>
      <c r="Z187" s="203"/>
    </row>
    <row r="188" spans="2:26" s="29" customFormat="1" ht="18" customHeight="1">
      <c r="B188" s="162" t="s">
        <v>207</v>
      </c>
      <c r="C188" s="163"/>
      <c r="D188" s="203" t="s">
        <v>449</v>
      </c>
      <c r="E188" s="203"/>
      <c r="F188" s="203"/>
      <c r="G188" s="203"/>
      <c r="H188" s="204"/>
      <c r="I188" s="204"/>
      <c r="J188" s="204"/>
      <c r="K188" s="204"/>
      <c r="L188" s="204"/>
      <c r="M188" s="204"/>
      <c r="N188" s="204"/>
      <c r="O188" s="204"/>
      <c r="P188" s="204"/>
      <c r="Q188" s="204"/>
      <c r="R188" s="204"/>
      <c r="S188" s="204"/>
      <c r="T188" s="204"/>
      <c r="U188" s="204"/>
      <c r="V188" s="204"/>
      <c r="W188" s="203"/>
      <c r="X188" s="203"/>
      <c r="Y188" s="203"/>
      <c r="Z188" s="203"/>
    </row>
    <row r="189" spans="2:26" s="29" customFormat="1" ht="29.25" customHeight="1">
      <c r="B189" s="162" t="s">
        <v>208</v>
      </c>
      <c r="C189" s="163"/>
      <c r="D189" s="203" t="s">
        <v>581</v>
      </c>
      <c r="E189" s="203"/>
      <c r="F189" s="203"/>
      <c r="G189" s="203"/>
      <c r="H189" s="204"/>
      <c r="I189" s="204"/>
      <c r="J189" s="204"/>
      <c r="K189" s="204"/>
      <c r="L189" s="204"/>
      <c r="M189" s="204"/>
      <c r="N189" s="204"/>
      <c r="O189" s="204"/>
      <c r="P189" s="204"/>
      <c r="Q189" s="204"/>
      <c r="R189" s="204"/>
      <c r="S189" s="204"/>
      <c r="T189" s="204"/>
      <c r="U189" s="204"/>
      <c r="V189" s="204"/>
      <c r="W189" s="203"/>
      <c r="X189" s="203"/>
      <c r="Y189" s="203"/>
      <c r="Z189" s="203"/>
    </row>
    <row r="190" spans="2:26" s="29" customFormat="1" ht="47.25" customHeight="1">
      <c r="B190" s="162" t="s">
        <v>209</v>
      </c>
      <c r="C190" s="163"/>
      <c r="D190" s="203" t="s">
        <v>1416</v>
      </c>
      <c r="E190" s="203"/>
      <c r="F190" s="203"/>
      <c r="G190" s="203"/>
      <c r="H190" s="204"/>
      <c r="I190" s="204"/>
      <c r="J190" s="204"/>
      <c r="K190" s="204"/>
      <c r="L190" s="204"/>
      <c r="M190" s="204"/>
      <c r="N190" s="204"/>
      <c r="O190" s="204"/>
      <c r="P190" s="204"/>
      <c r="Q190" s="204"/>
      <c r="R190" s="204"/>
      <c r="S190" s="204"/>
      <c r="T190" s="204"/>
      <c r="U190" s="204"/>
      <c r="V190" s="204"/>
      <c r="W190" s="203"/>
      <c r="X190" s="203"/>
      <c r="Y190" s="203"/>
      <c r="Z190" s="203"/>
    </row>
    <row r="191" spans="2:26" s="29" customFormat="1" ht="30.75" customHeight="1">
      <c r="B191" s="157" t="s">
        <v>210</v>
      </c>
      <c r="C191" s="158"/>
      <c r="D191" s="213" t="s">
        <v>468</v>
      </c>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row>
    <row r="192" spans="2:26" s="67" customFormat="1" ht="20.25" customHeight="1">
      <c r="B192" s="155" t="s">
        <v>211</v>
      </c>
      <c r="C192" s="155" t="s">
        <v>212</v>
      </c>
      <c r="D192" s="155" t="s">
        <v>213</v>
      </c>
      <c r="E192" s="155" t="s">
        <v>485</v>
      </c>
      <c r="F192" s="155" t="s">
        <v>214</v>
      </c>
      <c r="G192" s="155" t="s">
        <v>215</v>
      </c>
      <c r="H192" s="231" t="s">
        <v>719</v>
      </c>
      <c r="I192" s="231" t="s">
        <v>720</v>
      </c>
      <c r="J192" s="231" t="s">
        <v>721</v>
      </c>
      <c r="K192" s="231" t="s">
        <v>722</v>
      </c>
      <c r="L192" s="231"/>
      <c r="M192" s="231" t="s">
        <v>723</v>
      </c>
      <c r="N192" s="231"/>
      <c r="O192" s="231"/>
      <c r="P192" s="231"/>
      <c r="Q192" s="231"/>
      <c r="R192" s="232" t="s">
        <v>731</v>
      </c>
      <c r="S192" s="232" t="s">
        <v>732</v>
      </c>
      <c r="T192" s="232" t="s">
        <v>733</v>
      </c>
      <c r="U192" s="232" t="s">
        <v>734</v>
      </c>
      <c r="V192" s="232"/>
      <c r="W192" s="155" t="s">
        <v>216</v>
      </c>
      <c r="X192" s="155"/>
      <c r="Y192" s="155"/>
      <c r="Z192" s="155"/>
    </row>
    <row r="193" spans="2:26" s="67" customFormat="1" ht="84.75" customHeight="1">
      <c r="B193" s="155"/>
      <c r="C193" s="155"/>
      <c r="D193" s="155"/>
      <c r="E193" s="155"/>
      <c r="F193" s="155"/>
      <c r="G193" s="155"/>
      <c r="H193" s="231"/>
      <c r="I193" s="231"/>
      <c r="J193" s="231"/>
      <c r="K193" s="130" t="s">
        <v>724</v>
      </c>
      <c r="L193" s="130" t="s">
        <v>725</v>
      </c>
      <c r="M193" s="130" t="s">
        <v>726</v>
      </c>
      <c r="N193" s="130" t="s">
        <v>727</v>
      </c>
      <c r="O193" s="130" t="s">
        <v>728</v>
      </c>
      <c r="P193" s="130" t="s">
        <v>729</v>
      </c>
      <c r="Q193" s="130" t="s">
        <v>730</v>
      </c>
      <c r="R193" s="232"/>
      <c r="S193" s="232"/>
      <c r="T193" s="232"/>
      <c r="U193" s="129" t="s">
        <v>735</v>
      </c>
      <c r="V193" s="129" t="s">
        <v>736</v>
      </c>
      <c r="W193" s="120" t="s">
        <v>217</v>
      </c>
      <c r="X193" s="120" t="s">
        <v>218</v>
      </c>
      <c r="Y193" s="120" t="s">
        <v>219</v>
      </c>
      <c r="Z193" s="120" t="s">
        <v>220</v>
      </c>
    </row>
    <row r="194" spans="2:26" s="74" customFormat="1" ht="89.25">
      <c r="B194" s="26" t="str">
        <f>+TOC_General!Y56</f>
        <v>Saneamiento físico legal de predios rústicos individuales</v>
      </c>
      <c r="C194" s="124" t="s">
        <v>306</v>
      </c>
      <c r="D194" s="27" t="s">
        <v>309</v>
      </c>
      <c r="E194" s="53" t="s">
        <v>608</v>
      </c>
      <c r="F194" s="27">
        <v>1000</v>
      </c>
      <c r="G194" s="27">
        <v>1000</v>
      </c>
      <c r="H194" s="61"/>
      <c r="I194" s="61"/>
      <c r="J194" s="61"/>
      <c r="K194" s="61"/>
      <c r="L194" s="61"/>
      <c r="M194" s="61"/>
      <c r="N194" s="61"/>
      <c r="O194" s="61"/>
      <c r="P194" s="61"/>
      <c r="Q194" s="61"/>
      <c r="R194" s="61">
        <v>3</v>
      </c>
      <c r="S194" s="61" t="s">
        <v>1242</v>
      </c>
      <c r="T194" s="27" t="s">
        <v>943</v>
      </c>
      <c r="U194" s="61" t="s">
        <v>1345</v>
      </c>
      <c r="V194" s="61" t="s">
        <v>943</v>
      </c>
      <c r="W194" s="73"/>
      <c r="X194" s="73" t="s">
        <v>535</v>
      </c>
      <c r="Y194" s="73"/>
      <c r="Z194" s="59" t="s">
        <v>717</v>
      </c>
    </row>
    <row r="195" spans="2:26" s="29" customFormat="1" ht="118.5" customHeight="1">
      <c r="B195" s="26" t="str">
        <f>+TOC_General!Y57</f>
        <v>Promoción de la cadena de valor del aguaje</v>
      </c>
      <c r="C195" s="124" t="s">
        <v>1550</v>
      </c>
      <c r="D195" s="27" t="s">
        <v>536</v>
      </c>
      <c r="E195" s="53" t="s">
        <v>607</v>
      </c>
      <c r="F195" s="27">
        <v>2</v>
      </c>
      <c r="G195" s="27">
        <v>2</v>
      </c>
      <c r="H195" s="61"/>
      <c r="I195" s="61"/>
      <c r="J195" s="61"/>
      <c r="K195" s="61"/>
      <c r="L195" s="61"/>
      <c r="M195" s="61"/>
      <c r="N195" s="61"/>
      <c r="O195" s="61"/>
      <c r="P195" s="61"/>
      <c r="Q195" s="61"/>
      <c r="R195" s="61">
        <v>3</v>
      </c>
      <c r="S195" s="99" t="s">
        <v>1443</v>
      </c>
      <c r="T195" s="99" t="s">
        <v>1444</v>
      </c>
      <c r="U195" s="99" t="s">
        <v>1445</v>
      </c>
      <c r="V195" s="99" t="s">
        <v>1087</v>
      </c>
      <c r="W195" s="27"/>
      <c r="X195" s="27" t="s">
        <v>535</v>
      </c>
      <c r="Y195" s="27"/>
      <c r="Z195" s="122" t="s">
        <v>1031</v>
      </c>
    </row>
    <row r="196" spans="2:26" s="29" customFormat="1" ht="114.75">
      <c r="B196" s="26" t="str">
        <f>+TOC_General!Y58</f>
        <v>Promoción de la cadena de valor del huasaí</v>
      </c>
      <c r="C196" s="124" t="s">
        <v>1546</v>
      </c>
      <c r="D196" s="27" t="s">
        <v>539</v>
      </c>
      <c r="E196" s="53" t="s">
        <v>607</v>
      </c>
      <c r="F196" s="27">
        <v>3</v>
      </c>
      <c r="G196" s="27">
        <v>2</v>
      </c>
      <c r="H196" s="61"/>
      <c r="I196" s="61"/>
      <c r="J196" s="61"/>
      <c r="K196" s="61"/>
      <c r="L196" s="61"/>
      <c r="M196" s="61"/>
      <c r="N196" s="61"/>
      <c r="O196" s="61"/>
      <c r="P196" s="61"/>
      <c r="Q196" s="61"/>
      <c r="R196" s="61">
        <v>3</v>
      </c>
      <c r="S196" s="99" t="s">
        <v>1088</v>
      </c>
      <c r="T196" s="99" t="s">
        <v>1089</v>
      </c>
      <c r="U196" s="99" t="s">
        <v>1090</v>
      </c>
      <c r="V196" s="99" t="s">
        <v>1091</v>
      </c>
      <c r="W196" s="27"/>
      <c r="X196" s="27"/>
      <c r="Y196" s="27"/>
      <c r="Z196" s="89" t="s">
        <v>892</v>
      </c>
    </row>
    <row r="197" spans="2:26" s="29" customFormat="1" ht="127.5">
      <c r="B197" s="26" t="str">
        <f>+TOC_General!Y59</f>
        <v>Promoción de la cadena de valor del ungurahui</v>
      </c>
      <c r="C197" s="124" t="s">
        <v>1551</v>
      </c>
      <c r="D197" s="27" t="s">
        <v>539</v>
      </c>
      <c r="E197" s="53" t="s">
        <v>607</v>
      </c>
      <c r="F197" s="27">
        <v>1</v>
      </c>
      <c r="G197" s="27">
        <v>1</v>
      </c>
      <c r="H197" s="61"/>
      <c r="I197" s="61"/>
      <c r="J197" s="61"/>
      <c r="K197" s="61"/>
      <c r="L197" s="61"/>
      <c r="M197" s="61"/>
      <c r="N197" s="61"/>
      <c r="O197" s="61"/>
      <c r="P197" s="61"/>
      <c r="Q197" s="61"/>
      <c r="R197" s="61">
        <v>3</v>
      </c>
      <c r="S197" s="99" t="s">
        <v>1092</v>
      </c>
      <c r="T197" s="99" t="s">
        <v>1093</v>
      </c>
      <c r="U197" s="99" t="s">
        <v>1446</v>
      </c>
      <c r="V197" s="99"/>
      <c r="W197" s="27"/>
      <c r="X197" s="27" t="s">
        <v>535</v>
      </c>
      <c r="Y197" s="27"/>
      <c r="Z197" s="89" t="s">
        <v>892</v>
      </c>
    </row>
    <row r="198" spans="2:26" s="29" customFormat="1" ht="153">
      <c r="B198" s="26" t="str">
        <f>+TOC_General!Y60</f>
        <v>Promoción de la cadena de valor del camu camu</v>
      </c>
      <c r="C198" s="124" t="s">
        <v>1552</v>
      </c>
      <c r="D198" s="27" t="s">
        <v>536</v>
      </c>
      <c r="E198" s="53" t="s">
        <v>607</v>
      </c>
      <c r="F198" s="27">
        <v>1</v>
      </c>
      <c r="G198" s="27">
        <v>1</v>
      </c>
      <c r="H198" s="61"/>
      <c r="I198" s="61"/>
      <c r="J198" s="61"/>
      <c r="K198" s="61"/>
      <c r="L198" s="61"/>
      <c r="M198" s="61"/>
      <c r="N198" s="61"/>
      <c r="O198" s="61"/>
      <c r="P198" s="61"/>
      <c r="Q198" s="61"/>
      <c r="R198" s="61">
        <v>3</v>
      </c>
      <c r="S198" s="99" t="s">
        <v>1447</v>
      </c>
      <c r="T198" s="99" t="s">
        <v>1094</v>
      </c>
      <c r="U198" s="99" t="s">
        <v>1448</v>
      </c>
      <c r="V198" s="42"/>
      <c r="W198" s="27"/>
      <c r="X198" s="27" t="s">
        <v>535</v>
      </c>
      <c r="Y198" s="27"/>
      <c r="Z198" s="124" t="s">
        <v>892</v>
      </c>
    </row>
    <row r="199" spans="2:26" s="29" customFormat="1" ht="102">
      <c r="B199" s="26" t="str">
        <f>+TOC_General!Y62</f>
        <v>Recuperación de ecosistemas degradados en el área de influencia de la Carretera Iquitos –Nauta</v>
      </c>
      <c r="C199" s="124" t="s">
        <v>1045</v>
      </c>
      <c r="D199" s="27" t="s">
        <v>314</v>
      </c>
      <c r="E199" s="50" t="s">
        <v>610</v>
      </c>
      <c r="F199" s="27">
        <v>900</v>
      </c>
      <c r="G199" s="27">
        <v>0</v>
      </c>
      <c r="H199" s="61"/>
      <c r="I199" s="61"/>
      <c r="J199" s="61"/>
      <c r="K199" s="61"/>
      <c r="L199" s="61"/>
      <c r="M199" s="61"/>
      <c r="N199" s="61"/>
      <c r="O199" s="61"/>
      <c r="P199" s="61"/>
      <c r="Q199" s="61"/>
      <c r="R199" s="61">
        <v>2</v>
      </c>
      <c r="S199" s="61"/>
      <c r="T199" s="61"/>
      <c r="U199" s="61"/>
      <c r="V199" s="61"/>
      <c r="W199" s="27"/>
      <c r="X199" s="27" t="s">
        <v>535</v>
      </c>
      <c r="Y199" s="27"/>
      <c r="Z199" s="124" t="s">
        <v>902</v>
      </c>
    </row>
    <row r="200" spans="2:26" s="25" customFormat="1" ht="22.5" customHeight="1">
      <c r="B200" s="164" t="s">
        <v>206</v>
      </c>
      <c r="C200" s="172"/>
      <c r="D200" s="193" t="str">
        <f>+TOC_General!Y63</f>
        <v>Zonas para actividades ganaderas y de pastoril</v>
      </c>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5"/>
    </row>
    <row r="201" spans="2:26" s="29" customFormat="1" ht="30" customHeight="1">
      <c r="B201" s="162" t="s">
        <v>261</v>
      </c>
      <c r="C201" s="163"/>
      <c r="D201" s="228" t="s">
        <v>1417</v>
      </c>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30"/>
    </row>
    <row r="202" spans="2:26" s="29" customFormat="1" ht="18" customHeight="1">
      <c r="B202" s="162" t="s">
        <v>207</v>
      </c>
      <c r="C202" s="163"/>
      <c r="D202" s="203" t="s">
        <v>449</v>
      </c>
      <c r="E202" s="203"/>
      <c r="F202" s="203"/>
      <c r="G202" s="203"/>
      <c r="H202" s="204"/>
      <c r="I202" s="204"/>
      <c r="J202" s="204"/>
      <c r="K202" s="204"/>
      <c r="L202" s="204"/>
      <c r="M202" s="204"/>
      <c r="N202" s="204"/>
      <c r="O202" s="204"/>
      <c r="P202" s="204"/>
      <c r="Q202" s="204"/>
      <c r="R202" s="204"/>
      <c r="S202" s="204"/>
      <c r="T202" s="204"/>
      <c r="U202" s="204"/>
      <c r="V202" s="204"/>
      <c r="W202" s="203"/>
      <c r="X202" s="203"/>
      <c r="Y202" s="203"/>
      <c r="Z202" s="203"/>
    </row>
    <row r="203" spans="2:26" s="29" customFormat="1" ht="18" customHeight="1">
      <c r="B203" s="162" t="s">
        <v>208</v>
      </c>
      <c r="C203" s="163"/>
      <c r="D203" s="203" t="s">
        <v>460</v>
      </c>
      <c r="E203" s="203"/>
      <c r="F203" s="203"/>
      <c r="G203" s="203"/>
      <c r="H203" s="204"/>
      <c r="I203" s="204"/>
      <c r="J203" s="204"/>
      <c r="K203" s="204"/>
      <c r="L203" s="204"/>
      <c r="M203" s="204"/>
      <c r="N203" s="204"/>
      <c r="O203" s="204"/>
      <c r="P203" s="204"/>
      <c r="Q203" s="204"/>
      <c r="R203" s="204"/>
      <c r="S203" s="204"/>
      <c r="T203" s="204"/>
      <c r="U203" s="204"/>
      <c r="V203" s="204"/>
      <c r="W203" s="203"/>
      <c r="X203" s="203"/>
      <c r="Y203" s="203"/>
      <c r="Z203" s="203"/>
    </row>
    <row r="204" spans="2:26" s="29" customFormat="1" ht="47.25" customHeight="1">
      <c r="B204" s="162" t="s">
        <v>209</v>
      </c>
      <c r="C204" s="163"/>
      <c r="D204" s="203" t="s">
        <v>1416</v>
      </c>
      <c r="E204" s="203"/>
      <c r="F204" s="203"/>
      <c r="G204" s="203"/>
      <c r="H204" s="204"/>
      <c r="I204" s="204"/>
      <c r="J204" s="204"/>
      <c r="K204" s="204"/>
      <c r="L204" s="204"/>
      <c r="M204" s="204"/>
      <c r="N204" s="204"/>
      <c r="O204" s="204"/>
      <c r="P204" s="204"/>
      <c r="Q204" s="204"/>
      <c r="R204" s="204"/>
      <c r="S204" s="204"/>
      <c r="T204" s="204"/>
      <c r="U204" s="204"/>
      <c r="V204" s="204"/>
      <c r="W204" s="203"/>
      <c r="X204" s="203"/>
      <c r="Y204" s="203"/>
      <c r="Z204" s="203"/>
    </row>
    <row r="205" spans="2:26" s="29" customFormat="1" ht="34.5" customHeight="1">
      <c r="B205" s="157" t="s">
        <v>210</v>
      </c>
      <c r="C205" s="158"/>
      <c r="D205" s="213" t="s">
        <v>468</v>
      </c>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row>
    <row r="206" spans="2:26" s="67" customFormat="1" ht="20.25" customHeight="1">
      <c r="B206" s="155" t="s">
        <v>211</v>
      </c>
      <c r="C206" s="155" t="s">
        <v>212</v>
      </c>
      <c r="D206" s="155" t="s">
        <v>213</v>
      </c>
      <c r="E206" s="155" t="s">
        <v>485</v>
      </c>
      <c r="F206" s="155" t="s">
        <v>214</v>
      </c>
      <c r="G206" s="155" t="s">
        <v>215</v>
      </c>
      <c r="H206" s="231" t="s">
        <v>719</v>
      </c>
      <c r="I206" s="231" t="s">
        <v>720</v>
      </c>
      <c r="J206" s="231" t="s">
        <v>721</v>
      </c>
      <c r="K206" s="231" t="s">
        <v>722</v>
      </c>
      <c r="L206" s="231"/>
      <c r="M206" s="231" t="s">
        <v>723</v>
      </c>
      <c r="N206" s="231"/>
      <c r="O206" s="231"/>
      <c r="P206" s="231"/>
      <c r="Q206" s="231"/>
      <c r="R206" s="232" t="s">
        <v>731</v>
      </c>
      <c r="S206" s="232" t="s">
        <v>732</v>
      </c>
      <c r="T206" s="232" t="s">
        <v>733</v>
      </c>
      <c r="U206" s="232" t="s">
        <v>734</v>
      </c>
      <c r="V206" s="232"/>
      <c r="W206" s="155" t="s">
        <v>216</v>
      </c>
      <c r="X206" s="155"/>
      <c r="Y206" s="155"/>
      <c r="Z206" s="155"/>
    </row>
    <row r="207" spans="2:26" s="67" customFormat="1" ht="84.75" customHeight="1">
      <c r="B207" s="155"/>
      <c r="C207" s="155"/>
      <c r="D207" s="155"/>
      <c r="E207" s="155"/>
      <c r="F207" s="155"/>
      <c r="G207" s="155"/>
      <c r="H207" s="231"/>
      <c r="I207" s="231"/>
      <c r="J207" s="231"/>
      <c r="K207" s="130" t="s">
        <v>724</v>
      </c>
      <c r="L207" s="130" t="s">
        <v>725</v>
      </c>
      <c r="M207" s="130" t="s">
        <v>726</v>
      </c>
      <c r="N207" s="130" t="s">
        <v>727</v>
      </c>
      <c r="O207" s="130" t="s">
        <v>728</v>
      </c>
      <c r="P207" s="130" t="s">
        <v>729</v>
      </c>
      <c r="Q207" s="130" t="s">
        <v>730</v>
      </c>
      <c r="R207" s="232"/>
      <c r="S207" s="232"/>
      <c r="T207" s="232"/>
      <c r="U207" s="129" t="s">
        <v>735</v>
      </c>
      <c r="V207" s="129" t="s">
        <v>736</v>
      </c>
      <c r="W207" s="120" t="s">
        <v>217</v>
      </c>
      <c r="X207" s="120" t="s">
        <v>218</v>
      </c>
      <c r="Y207" s="120" t="s">
        <v>219</v>
      </c>
      <c r="Z207" s="120" t="s">
        <v>220</v>
      </c>
    </row>
    <row r="208" spans="2:26" s="29" customFormat="1" ht="89.25">
      <c r="B208" s="26" t="str">
        <f>+TOC_General!Y64</f>
        <v>Saneamiento físico legal de predios rústicos individuales</v>
      </c>
      <c r="C208" s="124" t="s">
        <v>360</v>
      </c>
      <c r="D208" s="27" t="s">
        <v>309</v>
      </c>
      <c r="E208" s="53" t="s">
        <v>608</v>
      </c>
      <c r="F208" s="27">
        <v>25</v>
      </c>
      <c r="G208" s="27">
        <v>25</v>
      </c>
      <c r="H208" s="61"/>
      <c r="I208" s="61"/>
      <c r="J208" s="61"/>
      <c r="K208" s="61"/>
      <c r="L208" s="61"/>
      <c r="M208" s="61"/>
      <c r="N208" s="61"/>
      <c r="O208" s="61"/>
      <c r="P208" s="61"/>
      <c r="Q208" s="61"/>
      <c r="R208" s="61">
        <v>3</v>
      </c>
      <c r="S208" s="61" t="s">
        <v>1242</v>
      </c>
      <c r="T208" s="27" t="s">
        <v>943</v>
      </c>
      <c r="U208" s="61" t="s">
        <v>1345</v>
      </c>
      <c r="V208" s="61" t="s">
        <v>943</v>
      </c>
      <c r="W208" s="27"/>
      <c r="X208" s="27" t="s">
        <v>535</v>
      </c>
      <c r="Y208" s="27"/>
      <c r="Z208" s="59" t="s">
        <v>717</v>
      </c>
    </row>
    <row r="209" spans="2:26" s="29" customFormat="1" ht="38.25">
      <c r="B209" s="26" t="str">
        <f>+TOC_General!Y65</f>
        <v>Infraestructura productiva de apoyo al desarrollo de la cadena de valor del ganado vacuno y bubalino.</v>
      </c>
      <c r="C209" s="124" t="s">
        <v>317</v>
      </c>
      <c r="D209" s="27" t="s">
        <v>307</v>
      </c>
      <c r="E209" s="54" t="s">
        <v>613</v>
      </c>
      <c r="F209" s="27">
        <v>1</v>
      </c>
      <c r="G209" s="27">
        <v>3</v>
      </c>
      <c r="H209" s="61"/>
      <c r="I209" s="61"/>
      <c r="J209" s="61"/>
      <c r="K209" s="61"/>
      <c r="L209" s="61"/>
      <c r="M209" s="61"/>
      <c r="N209" s="61"/>
      <c r="O209" s="61"/>
      <c r="P209" s="61"/>
      <c r="Q209" s="61"/>
      <c r="R209" s="61">
        <v>1</v>
      </c>
      <c r="S209" s="61" t="s">
        <v>1354</v>
      </c>
      <c r="T209" s="61" t="s">
        <v>943</v>
      </c>
      <c r="U209" s="61" t="s">
        <v>1353</v>
      </c>
      <c r="V209" s="61" t="s">
        <v>943</v>
      </c>
      <c r="W209" s="27"/>
      <c r="X209" s="27" t="s">
        <v>535</v>
      </c>
      <c r="Y209" s="27"/>
      <c r="Z209" s="124" t="s">
        <v>882</v>
      </c>
    </row>
    <row r="212" spans="2:26" s="75" customFormat="1" ht="25.5" customHeight="1">
      <c r="B212" s="227" t="s">
        <v>410</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spans="2:26" s="37" customFormat="1" ht="20.25" customHeight="1">
      <c r="B213" s="155" t="s">
        <v>211</v>
      </c>
      <c r="C213" s="155" t="s">
        <v>212</v>
      </c>
      <c r="D213" s="155" t="s">
        <v>213</v>
      </c>
      <c r="E213" s="155" t="s">
        <v>485</v>
      </c>
      <c r="F213" s="155" t="s">
        <v>214</v>
      </c>
      <c r="G213" s="155" t="s">
        <v>215</v>
      </c>
      <c r="H213" s="231" t="s">
        <v>719</v>
      </c>
      <c r="I213" s="231" t="s">
        <v>720</v>
      </c>
      <c r="J213" s="231" t="s">
        <v>721</v>
      </c>
      <c r="K213" s="231" t="s">
        <v>722</v>
      </c>
      <c r="L213" s="231"/>
      <c r="M213" s="231" t="s">
        <v>723</v>
      </c>
      <c r="N213" s="231"/>
      <c r="O213" s="231"/>
      <c r="P213" s="231"/>
      <c r="Q213" s="231"/>
      <c r="R213" s="232" t="s">
        <v>731</v>
      </c>
      <c r="S213" s="232" t="s">
        <v>732</v>
      </c>
      <c r="T213" s="232" t="s">
        <v>733</v>
      </c>
      <c r="U213" s="232" t="s">
        <v>734</v>
      </c>
      <c r="V213" s="232"/>
      <c r="W213" s="155" t="s">
        <v>216</v>
      </c>
      <c r="X213" s="155"/>
      <c r="Y213" s="155"/>
      <c r="Z213" s="155"/>
    </row>
    <row r="214" spans="2:26" s="37" customFormat="1" ht="90.75" customHeight="1">
      <c r="B214" s="155"/>
      <c r="C214" s="155"/>
      <c r="D214" s="155"/>
      <c r="E214" s="155"/>
      <c r="F214" s="155"/>
      <c r="G214" s="155"/>
      <c r="H214" s="231"/>
      <c r="I214" s="231"/>
      <c r="J214" s="231"/>
      <c r="K214" s="130" t="s">
        <v>724</v>
      </c>
      <c r="L214" s="130" t="s">
        <v>725</v>
      </c>
      <c r="M214" s="130" t="s">
        <v>726</v>
      </c>
      <c r="N214" s="130" t="s">
        <v>727</v>
      </c>
      <c r="O214" s="130" t="s">
        <v>728</v>
      </c>
      <c r="P214" s="130" t="s">
        <v>729</v>
      </c>
      <c r="Q214" s="130" t="s">
        <v>730</v>
      </c>
      <c r="R214" s="232"/>
      <c r="S214" s="232"/>
      <c r="T214" s="232"/>
      <c r="U214" s="129" t="s">
        <v>735</v>
      </c>
      <c r="V214" s="129" t="s">
        <v>736</v>
      </c>
      <c r="W214" s="120" t="s">
        <v>217</v>
      </c>
      <c r="X214" s="120" t="s">
        <v>218</v>
      </c>
      <c r="Y214" s="120" t="s">
        <v>219</v>
      </c>
      <c r="Z214" s="120" t="s">
        <v>220</v>
      </c>
    </row>
    <row r="215" spans="2:26" ht="102">
      <c r="B215" s="26" t="str">
        <f>+TOC_General!W71</f>
        <v>Extracción sostenible de recursos pesqueros para el consumo humano directo y de uso ornamental</v>
      </c>
      <c r="C215" s="124" t="s">
        <v>561</v>
      </c>
      <c r="D215" s="27" t="s">
        <v>297</v>
      </c>
      <c r="E215" s="53" t="s">
        <v>617</v>
      </c>
      <c r="F215" s="27">
        <v>3000</v>
      </c>
      <c r="G215" s="27">
        <v>3500</v>
      </c>
      <c r="H215" s="61"/>
      <c r="I215" s="61"/>
      <c r="J215" s="61"/>
      <c r="K215" s="61"/>
      <c r="L215" s="61"/>
      <c r="M215" s="61"/>
      <c r="N215" s="61"/>
      <c r="O215" s="61"/>
      <c r="P215" s="61"/>
      <c r="Q215" s="61"/>
      <c r="R215" s="61">
        <v>3</v>
      </c>
      <c r="S215" s="99" t="s">
        <v>1449</v>
      </c>
      <c r="T215" s="99" t="s">
        <v>967</v>
      </c>
      <c r="U215" s="99" t="s">
        <v>1450</v>
      </c>
      <c r="V215" s="101" t="s">
        <v>1095</v>
      </c>
      <c r="W215" s="57"/>
      <c r="X215" s="41" t="s">
        <v>535</v>
      </c>
      <c r="Y215" s="57"/>
      <c r="Z215" s="124" t="s">
        <v>1014</v>
      </c>
    </row>
    <row r="216" spans="2:26" ht="114.75">
      <c r="B216" s="26" t="str">
        <f>+TOC_General!W72</f>
        <v>Fortalecimiento de las cadenas de valor del recurso pesquero</v>
      </c>
      <c r="C216" s="124" t="s">
        <v>562</v>
      </c>
      <c r="D216" s="27" t="s">
        <v>299</v>
      </c>
      <c r="E216" s="53" t="s">
        <v>617</v>
      </c>
      <c r="F216" s="27">
        <v>5</v>
      </c>
      <c r="G216" s="27">
        <v>5</v>
      </c>
      <c r="H216" s="61"/>
      <c r="I216" s="61"/>
      <c r="J216" s="61"/>
      <c r="K216" s="61"/>
      <c r="L216" s="61"/>
      <c r="M216" s="61"/>
      <c r="N216" s="61"/>
      <c r="O216" s="61"/>
      <c r="P216" s="61"/>
      <c r="Q216" s="61"/>
      <c r="R216" s="61">
        <v>3</v>
      </c>
      <c r="S216" s="99" t="s">
        <v>1449</v>
      </c>
      <c r="T216" s="99" t="s">
        <v>1096</v>
      </c>
      <c r="U216" s="99" t="s">
        <v>1451</v>
      </c>
      <c r="V216" s="101" t="s">
        <v>1095</v>
      </c>
      <c r="W216" s="57"/>
      <c r="X216" s="41" t="s">
        <v>535</v>
      </c>
      <c r="Y216" s="57"/>
      <c r="Z216" s="124" t="s">
        <v>1015</v>
      </c>
    </row>
    <row r="217" spans="2:26" ht="76.5">
      <c r="B217" s="26" t="str">
        <f>+TOC_General!W73</f>
        <v xml:space="preserve">Conservación de los recursos pesqueros </v>
      </c>
      <c r="C217" s="124" t="s">
        <v>563</v>
      </c>
      <c r="D217" s="27" t="s">
        <v>298</v>
      </c>
      <c r="E217" s="53" t="s">
        <v>617</v>
      </c>
      <c r="F217" s="27">
        <v>1500</v>
      </c>
      <c r="G217" s="27">
        <v>1500</v>
      </c>
      <c r="H217" s="61"/>
      <c r="I217" s="61"/>
      <c r="J217" s="61"/>
      <c r="K217" s="61"/>
      <c r="L217" s="61"/>
      <c r="M217" s="61"/>
      <c r="N217" s="61"/>
      <c r="O217" s="61"/>
      <c r="P217" s="61"/>
      <c r="Q217" s="61"/>
      <c r="R217" s="61">
        <v>3</v>
      </c>
      <c r="S217" s="61" t="s">
        <v>1452</v>
      </c>
      <c r="T217" s="61" t="s">
        <v>943</v>
      </c>
      <c r="U217" s="61" t="s">
        <v>1197</v>
      </c>
      <c r="V217" s="61" t="s">
        <v>943</v>
      </c>
      <c r="W217" s="57"/>
      <c r="X217" s="41" t="s">
        <v>535</v>
      </c>
      <c r="Y217" s="57"/>
      <c r="Z217" s="124" t="s">
        <v>1013</v>
      </c>
    </row>
    <row r="218" spans="2:26" ht="127.5">
      <c r="B218" s="26" t="str">
        <f>+TOC_General!W74</f>
        <v>Asistencia técnica de la cadena de valor del paiche</v>
      </c>
      <c r="C218" s="32" t="s">
        <v>1044</v>
      </c>
      <c r="D218" s="27" t="s">
        <v>536</v>
      </c>
      <c r="E218" s="53" t="s">
        <v>617</v>
      </c>
      <c r="F218" s="27">
        <v>2</v>
      </c>
      <c r="G218" s="27"/>
      <c r="H218" s="61"/>
      <c r="I218" s="61"/>
      <c r="J218" s="61"/>
      <c r="K218" s="61"/>
      <c r="L218" s="61"/>
      <c r="M218" s="61"/>
      <c r="N218" s="61"/>
      <c r="O218" s="61"/>
      <c r="P218" s="61"/>
      <c r="Q218" s="61"/>
      <c r="R218" s="61">
        <v>3</v>
      </c>
      <c r="S218" s="99" t="s">
        <v>1453</v>
      </c>
      <c r="T218" s="99" t="s">
        <v>1096</v>
      </c>
      <c r="U218" s="99" t="s">
        <v>1454</v>
      </c>
      <c r="V218" s="99" t="s">
        <v>1455</v>
      </c>
      <c r="W218" s="27"/>
      <c r="X218" s="27" t="s">
        <v>535</v>
      </c>
      <c r="Y218" s="57"/>
      <c r="Z218" s="124" t="s">
        <v>879</v>
      </c>
    </row>
    <row r="219" spans="2:26" ht="102">
      <c r="B219" s="26" t="str">
        <f>+TOC_General!W75</f>
        <v>Implementación de planta procesadora primaria de productos pesqueros de la DIREPRO.</v>
      </c>
      <c r="C219" s="124" t="s">
        <v>698</v>
      </c>
      <c r="D219" s="27" t="s">
        <v>304</v>
      </c>
      <c r="E219" s="53" t="s">
        <v>617</v>
      </c>
      <c r="F219" s="27">
        <v>240</v>
      </c>
      <c r="G219" s="27">
        <v>0</v>
      </c>
      <c r="H219" s="61"/>
      <c r="I219" s="61"/>
      <c r="J219" s="61"/>
      <c r="K219" s="61"/>
      <c r="L219" s="61"/>
      <c r="M219" s="61"/>
      <c r="N219" s="61"/>
      <c r="O219" s="61"/>
      <c r="P219" s="61"/>
      <c r="Q219" s="61"/>
      <c r="R219" s="61">
        <v>3</v>
      </c>
      <c r="S219" s="61" t="s">
        <v>1355</v>
      </c>
      <c r="T219" s="61" t="s">
        <v>943</v>
      </c>
      <c r="U219" s="61" t="s">
        <v>1356</v>
      </c>
      <c r="V219" s="61" t="s">
        <v>943</v>
      </c>
      <c r="W219" s="57"/>
      <c r="X219" s="41" t="s">
        <v>535</v>
      </c>
      <c r="Y219" s="57"/>
      <c r="Z219" s="124" t="s">
        <v>879</v>
      </c>
    </row>
    <row r="220" spans="2:26" ht="89.25">
      <c r="B220" s="26" t="str">
        <f>+TOC_General!W77</f>
        <v>Desarrollo de la capacidad emprendedora y competencias laborales en mujeres en situación de vulnerabilidad</v>
      </c>
      <c r="C220" s="124" t="s">
        <v>979</v>
      </c>
      <c r="D220" s="27" t="s">
        <v>333</v>
      </c>
      <c r="E220" s="53" t="s">
        <v>614</v>
      </c>
      <c r="F220" s="27">
        <v>800</v>
      </c>
      <c r="G220" s="27">
        <v>1600</v>
      </c>
      <c r="H220" s="61"/>
      <c r="I220" s="61"/>
      <c r="J220" s="61"/>
      <c r="K220" s="61"/>
      <c r="L220" s="61"/>
      <c r="M220" s="61"/>
      <c r="N220" s="61"/>
      <c r="O220" s="61"/>
      <c r="P220" s="61"/>
      <c r="Q220" s="61"/>
      <c r="R220" s="61">
        <v>3</v>
      </c>
      <c r="S220" s="99" t="s">
        <v>1097</v>
      </c>
      <c r="T220" s="99" t="s">
        <v>943</v>
      </c>
      <c r="U220" s="99" t="s">
        <v>1098</v>
      </c>
      <c r="V220" s="99" t="s">
        <v>1456</v>
      </c>
      <c r="W220" s="57"/>
      <c r="X220" s="41" t="s">
        <v>535</v>
      </c>
      <c r="Y220" s="57"/>
      <c r="Z220" s="124" t="s">
        <v>884</v>
      </c>
    </row>
    <row r="221" spans="2:26" ht="257.25" customHeight="1">
      <c r="B221" s="26" t="str">
        <f>+TOC_General!W78</f>
        <v>Mejoramiento de la seguridad alimentaria, nutricional y de las condiciones de habitabilidad de las familias del ámbito rural en distritos priorizados con mayor índice de anemia.</v>
      </c>
      <c r="C221" s="124" t="s">
        <v>1042</v>
      </c>
      <c r="D221" s="27" t="s">
        <v>409</v>
      </c>
      <c r="E221" s="53" t="s">
        <v>615</v>
      </c>
      <c r="F221" s="27">
        <v>1000</v>
      </c>
      <c r="G221" s="27">
        <v>2500</v>
      </c>
      <c r="H221" s="61"/>
      <c r="I221" s="61"/>
      <c r="J221" s="61"/>
      <c r="K221" s="61"/>
      <c r="L221" s="61"/>
      <c r="M221" s="61"/>
      <c r="N221" s="61"/>
      <c r="O221" s="61"/>
      <c r="P221" s="61"/>
      <c r="Q221" s="61"/>
      <c r="R221" s="61">
        <v>3</v>
      </c>
      <c r="S221" s="99" t="s">
        <v>1346</v>
      </c>
      <c r="T221" s="99" t="s">
        <v>1084</v>
      </c>
      <c r="U221" s="99" t="s">
        <v>1347</v>
      </c>
      <c r="V221" s="99" t="s">
        <v>1081</v>
      </c>
      <c r="W221" s="57"/>
      <c r="X221" s="41" t="s">
        <v>535</v>
      </c>
      <c r="Y221" s="57"/>
      <c r="Z221" s="124" t="s">
        <v>1012</v>
      </c>
    </row>
    <row r="222" spans="2:26" s="69" customFormat="1" ht="51">
      <c r="B222" s="26" t="str">
        <f>+TOC_General!W79</f>
        <v>Implementación de la capacidad operativa del pool de maquinarias para el servicio de apoyo al desarrollo de la cadena productiva agrícola del GOREL</v>
      </c>
      <c r="C222" s="122" t="s">
        <v>372</v>
      </c>
      <c r="D222" s="33" t="s">
        <v>320</v>
      </c>
      <c r="E222" s="50" t="s">
        <v>605</v>
      </c>
      <c r="F222" s="33">
        <v>1</v>
      </c>
      <c r="G222" s="33">
        <v>1</v>
      </c>
      <c r="H222" s="62"/>
      <c r="I222" s="62"/>
      <c r="J222" s="62"/>
      <c r="K222" s="62"/>
      <c r="L222" s="62"/>
      <c r="M222" s="62"/>
      <c r="N222" s="62"/>
      <c r="O222" s="62"/>
      <c r="P222" s="62"/>
      <c r="Q222" s="62"/>
      <c r="R222" s="62">
        <v>2</v>
      </c>
      <c r="S222" s="62"/>
      <c r="T222" s="62" t="s">
        <v>943</v>
      </c>
      <c r="U222" s="62"/>
      <c r="V222" s="62" t="s">
        <v>943</v>
      </c>
      <c r="W222" s="68"/>
      <c r="X222" s="77" t="s">
        <v>535</v>
      </c>
      <c r="Y222" s="68"/>
      <c r="Z222" s="124" t="s">
        <v>1043</v>
      </c>
    </row>
    <row r="223" spans="2:26" ht="127.5">
      <c r="B223" s="26" t="str">
        <f>+TOC_General!W80</f>
        <v>Implementación de un Centro de Innovación Tecnológica de Artesanía y Turismo en el distrito de San Juan Bautista.</v>
      </c>
      <c r="C223" s="124" t="s">
        <v>573</v>
      </c>
      <c r="D223" s="27" t="s">
        <v>319</v>
      </c>
      <c r="E223" s="50" t="s">
        <v>614</v>
      </c>
      <c r="F223" s="27">
        <v>1</v>
      </c>
      <c r="G223" s="27">
        <v>1</v>
      </c>
      <c r="H223" s="61"/>
      <c r="I223" s="61"/>
      <c r="J223" s="61"/>
      <c r="K223" s="61"/>
      <c r="L223" s="61"/>
      <c r="M223" s="61"/>
      <c r="N223" s="61"/>
      <c r="O223" s="61"/>
      <c r="P223" s="61"/>
      <c r="Q223" s="61"/>
      <c r="R223" s="61">
        <v>2</v>
      </c>
      <c r="S223" s="61" t="s">
        <v>1359</v>
      </c>
      <c r="T223" s="61" t="s">
        <v>943</v>
      </c>
      <c r="U223" s="61" t="s">
        <v>1457</v>
      </c>
      <c r="V223" s="62" t="s">
        <v>943</v>
      </c>
      <c r="W223" s="57"/>
      <c r="X223" s="41" t="s">
        <v>535</v>
      </c>
      <c r="Y223" s="57"/>
      <c r="Z223" s="124" t="s">
        <v>1040</v>
      </c>
    </row>
    <row r="224" spans="2:26" ht="51">
      <c r="B224" s="26" t="str">
        <f>+TOC_General!W81</f>
        <v>Implementación de un Corredor Turístico seguro de la Zona Turística Iquitos - Río Amazonas</v>
      </c>
      <c r="C224" s="124" t="s">
        <v>574</v>
      </c>
      <c r="D224" s="27" t="s">
        <v>557</v>
      </c>
      <c r="E224" s="50" t="s">
        <v>614</v>
      </c>
      <c r="F224" s="27">
        <v>1</v>
      </c>
      <c r="G224" s="27">
        <v>1</v>
      </c>
      <c r="H224" s="61"/>
      <c r="I224" s="61"/>
      <c r="J224" s="61"/>
      <c r="K224" s="61"/>
      <c r="L224" s="61"/>
      <c r="M224" s="61"/>
      <c r="N224" s="61"/>
      <c r="O224" s="61"/>
      <c r="P224" s="61"/>
      <c r="Q224" s="61"/>
      <c r="R224" s="61">
        <v>2</v>
      </c>
      <c r="S224" s="61" t="s">
        <v>1359</v>
      </c>
      <c r="T224" s="61" t="s">
        <v>943</v>
      </c>
      <c r="U224" s="61" t="s">
        <v>1457</v>
      </c>
      <c r="V224" s="62" t="s">
        <v>943</v>
      </c>
      <c r="W224" s="57"/>
      <c r="X224" s="41" t="s">
        <v>535</v>
      </c>
      <c r="Y224" s="57"/>
      <c r="Z224" s="124" t="s">
        <v>1040</v>
      </c>
    </row>
    <row r="225" spans="2:26" ht="76.5">
      <c r="B225" s="26" t="str">
        <f>+TOC_General!W82</f>
        <v>Implementación de los servicios turísticos públicos en el Parque Turístico Nacional Laguna Quistococha.</v>
      </c>
      <c r="C225" s="124" t="s">
        <v>254</v>
      </c>
      <c r="D225" s="27" t="s">
        <v>557</v>
      </c>
      <c r="E225" s="50" t="s">
        <v>614</v>
      </c>
      <c r="F225" s="27">
        <v>1</v>
      </c>
      <c r="G225" s="27">
        <v>1</v>
      </c>
      <c r="H225" s="61"/>
      <c r="I225" s="61"/>
      <c r="J225" s="61"/>
      <c r="K225" s="61"/>
      <c r="L225" s="61"/>
      <c r="M225" s="61"/>
      <c r="N225" s="61"/>
      <c r="O225" s="61"/>
      <c r="P225" s="61"/>
      <c r="Q225" s="61"/>
      <c r="R225" s="61">
        <v>2</v>
      </c>
      <c r="S225" s="61" t="s">
        <v>1359</v>
      </c>
      <c r="T225" s="61" t="s">
        <v>943</v>
      </c>
      <c r="U225" s="61" t="s">
        <v>1457</v>
      </c>
      <c r="V225" s="62" t="s">
        <v>943</v>
      </c>
      <c r="W225" s="57"/>
      <c r="X225" s="41" t="s">
        <v>535</v>
      </c>
      <c r="Y225" s="57"/>
      <c r="Z225" s="124" t="s">
        <v>1040</v>
      </c>
    </row>
    <row r="226" spans="2:26" ht="51">
      <c r="B226" s="26" t="str">
        <f>+TOC_General!W83</f>
        <v>Implementación del Campo Ferial y Centro Cultural abierto "Parque Bicentenario"</v>
      </c>
      <c r="C226" s="124" t="s">
        <v>255</v>
      </c>
      <c r="D226" s="27" t="s">
        <v>557</v>
      </c>
      <c r="E226" s="50" t="s">
        <v>614</v>
      </c>
      <c r="F226" s="27">
        <v>1</v>
      </c>
      <c r="G226" s="27">
        <v>1</v>
      </c>
      <c r="H226" s="61"/>
      <c r="I226" s="61"/>
      <c r="J226" s="61"/>
      <c r="K226" s="61"/>
      <c r="L226" s="61"/>
      <c r="M226" s="61"/>
      <c r="N226" s="61"/>
      <c r="O226" s="61"/>
      <c r="P226" s="61"/>
      <c r="Q226" s="61"/>
      <c r="R226" s="61">
        <v>2</v>
      </c>
      <c r="S226" s="61" t="s">
        <v>1359</v>
      </c>
      <c r="T226" s="61" t="s">
        <v>943</v>
      </c>
      <c r="U226" s="61" t="s">
        <v>1457</v>
      </c>
      <c r="V226" s="62" t="s">
        <v>943</v>
      </c>
      <c r="W226" s="57"/>
      <c r="X226" s="41" t="s">
        <v>535</v>
      </c>
      <c r="Y226" s="57"/>
      <c r="Z226" s="124" t="s">
        <v>1040</v>
      </c>
    </row>
    <row r="227" spans="2:26" ht="89.25">
      <c r="B227" s="26" t="str">
        <f>+TOC_General!W84</f>
        <v>Implementación de servicios turísticos del Corredor Turístico "Naciente del Río Amazonas".</v>
      </c>
      <c r="C227" s="124" t="s">
        <v>373</v>
      </c>
      <c r="D227" s="27" t="s">
        <v>557</v>
      </c>
      <c r="E227" s="50" t="s">
        <v>614</v>
      </c>
      <c r="F227" s="27">
        <v>1</v>
      </c>
      <c r="G227" s="27">
        <v>1</v>
      </c>
      <c r="H227" s="61"/>
      <c r="I227" s="61"/>
      <c r="J227" s="61"/>
      <c r="K227" s="61"/>
      <c r="L227" s="61"/>
      <c r="M227" s="61"/>
      <c r="N227" s="61"/>
      <c r="O227" s="61"/>
      <c r="P227" s="61"/>
      <c r="Q227" s="61"/>
      <c r="R227" s="61">
        <v>2</v>
      </c>
      <c r="S227" s="61" t="s">
        <v>1359</v>
      </c>
      <c r="T227" s="61" t="s">
        <v>943</v>
      </c>
      <c r="U227" s="61" t="s">
        <v>1457</v>
      </c>
      <c r="V227" s="62" t="s">
        <v>943</v>
      </c>
      <c r="W227" s="57"/>
      <c r="X227" s="41" t="s">
        <v>535</v>
      </c>
      <c r="Y227" s="57"/>
      <c r="Z227" s="124" t="s">
        <v>1040</v>
      </c>
    </row>
    <row r="228" spans="2:26" ht="51">
      <c r="B228" s="26" t="str">
        <f>+TOC_General!W85</f>
        <v xml:space="preserve">Implementación del museo Etnográfico de la Amazonía. </v>
      </c>
      <c r="C228" s="124" t="s">
        <v>256</v>
      </c>
      <c r="D228" s="27" t="s">
        <v>318</v>
      </c>
      <c r="E228" s="50" t="s">
        <v>614</v>
      </c>
      <c r="F228" s="27">
        <v>1</v>
      </c>
      <c r="G228" s="27">
        <v>1</v>
      </c>
      <c r="H228" s="61"/>
      <c r="I228" s="61"/>
      <c r="J228" s="61"/>
      <c r="K228" s="61"/>
      <c r="L228" s="61"/>
      <c r="M228" s="61"/>
      <c r="N228" s="61"/>
      <c r="O228" s="61"/>
      <c r="P228" s="61"/>
      <c r="Q228" s="61"/>
      <c r="R228" s="61">
        <v>2</v>
      </c>
      <c r="S228" s="61" t="s">
        <v>1357</v>
      </c>
      <c r="T228" s="61" t="s">
        <v>943</v>
      </c>
      <c r="U228" s="61" t="s">
        <v>1457</v>
      </c>
      <c r="V228" s="62" t="s">
        <v>943</v>
      </c>
      <c r="W228" s="57"/>
      <c r="X228" s="41" t="s">
        <v>535</v>
      </c>
      <c r="Y228" s="57"/>
      <c r="Z228" s="124" t="s">
        <v>1040</v>
      </c>
    </row>
    <row r="229" spans="2:26" ht="127.5">
      <c r="B229" s="26" t="str">
        <f>+TOC_General!W86</f>
        <v>Valoración cultural de la laguna Sapi Sapi para la conservación del saber ancestral de la ciudad de Nauta Laguna Sapi Sapi.</v>
      </c>
      <c r="C229" s="124" t="s">
        <v>1039</v>
      </c>
      <c r="D229" s="27" t="s">
        <v>557</v>
      </c>
      <c r="E229" s="50" t="s">
        <v>614</v>
      </c>
      <c r="F229" s="27">
        <v>1</v>
      </c>
      <c r="G229" s="27">
        <v>1</v>
      </c>
      <c r="H229" s="61"/>
      <c r="I229" s="61"/>
      <c r="J229" s="61"/>
      <c r="K229" s="61"/>
      <c r="L229" s="61"/>
      <c r="M229" s="61"/>
      <c r="N229" s="61"/>
      <c r="O229" s="61"/>
      <c r="P229" s="61"/>
      <c r="Q229" s="61"/>
      <c r="R229" s="61">
        <v>2</v>
      </c>
      <c r="S229" s="61" t="s">
        <v>1358</v>
      </c>
      <c r="T229" s="61" t="s">
        <v>943</v>
      </c>
      <c r="U229" s="61" t="s">
        <v>1457</v>
      </c>
      <c r="V229" s="62" t="s">
        <v>943</v>
      </c>
      <c r="W229" s="57"/>
      <c r="X229" s="41" t="s">
        <v>535</v>
      </c>
      <c r="Y229" s="57"/>
      <c r="Z229" s="124" t="s">
        <v>1040</v>
      </c>
    </row>
    <row r="230" spans="2:26">
      <c r="D230" s="58"/>
      <c r="E230" s="58"/>
    </row>
    <row r="231" spans="2:26">
      <c r="D231" s="58"/>
      <c r="E231" s="58"/>
    </row>
    <row r="232" spans="2:26">
      <c r="D232" s="58"/>
      <c r="E232" s="58"/>
    </row>
    <row r="233" spans="2:26">
      <c r="D233" s="58"/>
      <c r="E233" s="58"/>
    </row>
    <row r="234" spans="2:26">
      <c r="D234" s="58"/>
      <c r="E234" s="58"/>
    </row>
    <row r="235" spans="2:26">
      <c r="D235" s="58"/>
      <c r="E235" s="58"/>
    </row>
    <row r="236" spans="2:26">
      <c r="D236" s="58"/>
      <c r="E236" s="58"/>
    </row>
    <row r="237" spans="2:26">
      <c r="D237" s="58"/>
      <c r="E237" s="58"/>
    </row>
    <row r="238" spans="2:26">
      <c r="D238" s="58"/>
      <c r="E238" s="58"/>
    </row>
    <row r="239" spans="2:26">
      <c r="D239" s="58"/>
      <c r="E239" s="58"/>
    </row>
    <row r="240" spans="2:26">
      <c r="D240" s="58"/>
      <c r="E240" s="58"/>
    </row>
    <row r="241" spans="4:5">
      <c r="D241" s="58"/>
      <c r="E241" s="58"/>
    </row>
  </sheetData>
  <mergeCells count="467">
    <mergeCell ref="B2:C2"/>
    <mergeCell ref="B21:C21"/>
    <mergeCell ref="B30:C30"/>
    <mergeCell ref="B31:C31"/>
    <mergeCell ref="B32:C32"/>
    <mergeCell ref="B22:B23"/>
    <mergeCell ref="C22:C23"/>
    <mergeCell ref="B4:Z4"/>
    <mergeCell ref="C76:C77"/>
    <mergeCell ref="D76:D77"/>
    <mergeCell ref="F76:F77"/>
    <mergeCell ref="G76:G77"/>
    <mergeCell ref="E76:E77"/>
    <mergeCell ref="D22:D23"/>
    <mergeCell ref="F22:F23"/>
    <mergeCell ref="G22:G23"/>
    <mergeCell ref="W22:Z22"/>
    <mergeCell ref="B33:C33"/>
    <mergeCell ref="B34:C34"/>
    <mergeCell ref="B35:C35"/>
    <mergeCell ref="E22:E23"/>
    <mergeCell ref="E36:E37"/>
    <mergeCell ref="E50:E51"/>
    <mergeCell ref="D30:Z30"/>
    <mergeCell ref="D46:Z46"/>
    <mergeCell ref="D47:Z47"/>
    <mergeCell ref="D44:Z44"/>
    <mergeCell ref="B145:C145"/>
    <mergeCell ref="B132:B133"/>
    <mergeCell ref="C132:C133"/>
    <mergeCell ref="B46:C46"/>
    <mergeCell ref="B47:C47"/>
    <mergeCell ref="B48:C48"/>
    <mergeCell ref="B49:C49"/>
    <mergeCell ref="B58:C58"/>
    <mergeCell ref="B44:C44"/>
    <mergeCell ref="B45:C45"/>
    <mergeCell ref="C50:C51"/>
    <mergeCell ref="B50:B51"/>
    <mergeCell ref="D48:Z48"/>
    <mergeCell ref="D49:Z49"/>
    <mergeCell ref="B93:B94"/>
    <mergeCell ref="C93:C94"/>
    <mergeCell ref="D93:D94"/>
    <mergeCell ref="B61:C61"/>
    <mergeCell ref="B62:C62"/>
    <mergeCell ref="B63:C63"/>
    <mergeCell ref="I122:I123"/>
    <mergeCell ref="B156:C156"/>
    <mergeCell ref="B162:C162"/>
    <mergeCell ref="B151:C151"/>
    <mergeCell ref="D31:Z31"/>
    <mergeCell ref="D32:Z32"/>
    <mergeCell ref="D33:Z33"/>
    <mergeCell ref="D34:Z34"/>
    <mergeCell ref="D35:Z35"/>
    <mergeCell ref="B36:B37"/>
    <mergeCell ref="C36:C37"/>
    <mergeCell ref="D36:D37"/>
    <mergeCell ref="F36:F37"/>
    <mergeCell ref="G36:G37"/>
    <mergeCell ref="W36:Z36"/>
    <mergeCell ref="H36:H37"/>
    <mergeCell ref="I36:I37"/>
    <mergeCell ref="J36:J37"/>
    <mergeCell ref="K36:L36"/>
    <mergeCell ref="M36:Q36"/>
    <mergeCell ref="R36:R37"/>
    <mergeCell ref="S36:S37"/>
    <mergeCell ref="T36:T37"/>
    <mergeCell ref="U36:V36"/>
    <mergeCell ref="D45:Z45"/>
    <mergeCell ref="S122:S123"/>
    <mergeCell ref="T122:T123"/>
    <mergeCell ref="U122:V122"/>
    <mergeCell ref="B130:C130"/>
    <mergeCell ref="B131:C131"/>
    <mergeCell ref="G147:G148"/>
    <mergeCell ref="W147:Z147"/>
    <mergeCell ref="C168:C169"/>
    <mergeCell ref="D132:D133"/>
    <mergeCell ref="F132:F133"/>
    <mergeCell ref="G132:G133"/>
    <mergeCell ref="W132:Z132"/>
    <mergeCell ref="E132:E133"/>
    <mergeCell ref="B141:C141"/>
    <mergeCell ref="B163:C163"/>
    <mergeCell ref="B164:C164"/>
    <mergeCell ref="F168:F169"/>
    <mergeCell ref="B152:C152"/>
    <mergeCell ref="B166:C166"/>
    <mergeCell ref="B167:C167"/>
    <mergeCell ref="B168:B169"/>
    <mergeCell ref="B157:B158"/>
    <mergeCell ref="C157:C158"/>
    <mergeCell ref="F122:F123"/>
    <mergeCell ref="B206:B207"/>
    <mergeCell ref="D206:D207"/>
    <mergeCell ref="B153:C153"/>
    <mergeCell ref="B154:C154"/>
    <mergeCell ref="B175:C175"/>
    <mergeCell ref="B176:C176"/>
    <mergeCell ref="B186:C186"/>
    <mergeCell ref="B187:C187"/>
    <mergeCell ref="B188:C188"/>
    <mergeCell ref="B171:C171"/>
    <mergeCell ref="B172:C172"/>
    <mergeCell ref="B173:C173"/>
    <mergeCell ref="B174:C174"/>
    <mergeCell ref="B189:C189"/>
    <mergeCell ref="B190:C190"/>
    <mergeCell ref="B165:C165"/>
    <mergeCell ref="B203:C203"/>
    <mergeCell ref="B204:C204"/>
    <mergeCell ref="B205:C205"/>
    <mergeCell ref="D204:Z204"/>
    <mergeCell ref="D188:Z188"/>
    <mergeCell ref="W168:Z168"/>
    <mergeCell ref="B201:C201"/>
    <mergeCell ref="B202:C202"/>
    <mergeCell ref="B192:B193"/>
    <mergeCell ref="C192:C193"/>
    <mergeCell ref="D192:D193"/>
    <mergeCell ref="B177:B178"/>
    <mergeCell ref="C177:C178"/>
    <mergeCell ref="D177:D178"/>
    <mergeCell ref="F177:F178"/>
    <mergeCell ref="G177:G178"/>
    <mergeCell ref="B191:C191"/>
    <mergeCell ref="D187:Z187"/>
    <mergeCell ref="B200:C200"/>
    <mergeCell ref="G168:G169"/>
    <mergeCell ref="W177:Z177"/>
    <mergeCell ref="D176:Z176"/>
    <mergeCell ref="G192:G193"/>
    <mergeCell ref="W192:Z192"/>
    <mergeCell ref="D205:Z205"/>
    <mergeCell ref="D200:Z200"/>
    <mergeCell ref="D186:Z186"/>
    <mergeCell ref="E177:E178"/>
    <mergeCell ref="E192:E193"/>
    <mergeCell ref="D190:Z190"/>
    <mergeCell ref="D203:Z203"/>
    <mergeCell ref="H177:H178"/>
    <mergeCell ref="I177:I178"/>
    <mergeCell ref="H192:H193"/>
    <mergeCell ref="I192:I193"/>
    <mergeCell ref="D189:Z189"/>
    <mergeCell ref="F192:F193"/>
    <mergeCell ref="H168:H169"/>
    <mergeCell ref="I168:I169"/>
    <mergeCell ref="J168:J169"/>
    <mergeCell ref="K168:L168"/>
    <mergeCell ref="M168:Q168"/>
    <mergeCell ref="B118:C118"/>
    <mergeCell ref="B119:C119"/>
    <mergeCell ref="D128:Z128"/>
    <mergeCell ref="B120:C120"/>
    <mergeCell ref="B121:C121"/>
    <mergeCell ref="B126:C126"/>
    <mergeCell ref="B147:B148"/>
    <mergeCell ref="C147:C148"/>
    <mergeCell ref="D147:D148"/>
    <mergeCell ref="F147:F148"/>
    <mergeCell ref="B146:C146"/>
    <mergeCell ref="D131:Z131"/>
    <mergeCell ref="B142:C142"/>
    <mergeCell ref="B143:C143"/>
    <mergeCell ref="B144:C144"/>
    <mergeCell ref="J122:J123"/>
    <mergeCell ref="K122:L122"/>
    <mergeCell ref="M122:Q122"/>
    <mergeCell ref="R122:R123"/>
    <mergeCell ref="B127:C127"/>
    <mergeCell ref="B128:C128"/>
    <mergeCell ref="B129:C129"/>
    <mergeCell ref="D129:Z129"/>
    <mergeCell ref="H122:H123"/>
    <mergeCell ref="E206:E207"/>
    <mergeCell ref="E213:E214"/>
    <mergeCell ref="B212:Z212"/>
    <mergeCell ref="B213:B214"/>
    <mergeCell ref="C213:C214"/>
    <mergeCell ref="D213:D214"/>
    <mergeCell ref="F213:F214"/>
    <mergeCell ref="G213:G214"/>
    <mergeCell ref="W213:Z213"/>
    <mergeCell ref="W206:Z206"/>
    <mergeCell ref="F206:F207"/>
    <mergeCell ref="G206:G207"/>
    <mergeCell ref="C206:C207"/>
    <mergeCell ref="H206:H207"/>
    <mergeCell ref="I206:I207"/>
    <mergeCell ref="J206:J207"/>
    <mergeCell ref="K206:L206"/>
    <mergeCell ref="M206:Q206"/>
    <mergeCell ref="R206:R207"/>
    <mergeCell ref="S206:S207"/>
    <mergeCell ref="T206:T207"/>
    <mergeCell ref="U206:V206"/>
    <mergeCell ref="H213:H214"/>
    <mergeCell ref="I213:I214"/>
    <mergeCell ref="B5:C5"/>
    <mergeCell ref="B6:C6"/>
    <mergeCell ref="B7:C7"/>
    <mergeCell ref="B8:C8"/>
    <mergeCell ref="B9:C9"/>
    <mergeCell ref="B10:C10"/>
    <mergeCell ref="B103:C103"/>
    <mergeCell ref="B104:C104"/>
    <mergeCell ref="B105:C105"/>
    <mergeCell ref="B75:C75"/>
    <mergeCell ref="B87:C87"/>
    <mergeCell ref="B88:C88"/>
    <mergeCell ref="B89:C89"/>
    <mergeCell ref="B90:C90"/>
    <mergeCell ref="B91:C91"/>
    <mergeCell ref="B92:C92"/>
    <mergeCell ref="B76:B77"/>
    <mergeCell ref="B11:B12"/>
    <mergeCell ref="C11:C12"/>
    <mergeCell ref="B102:C102"/>
    <mergeCell ref="B16:C16"/>
    <mergeCell ref="B17:C17"/>
    <mergeCell ref="B18:C18"/>
    <mergeCell ref="B19:C19"/>
    <mergeCell ref="B20:C20"/>
    <mergeCell ref="E147:E148"/>
    <mergeCell ref="B155:C155"/>
    <mergeCell ref="B116:C116"/>
    <mergeCell ref="D60:Z60"/>
    <mergeCell ref="D59:Z59"/>
    <mergeCell ref="G50:G51"/>
    <mergeCell ref="W50:Z50"/>
    <mergeCell ref="D50:D51"/>
    <mergeCell ref="F50:F51"/>
    <mergeCell ref="B122:B123"/>
    <mergeCell ref="B59:C59"/>
    <mergeCell ref="B60:C60"/>
    <mergeCell ref="W64:Z64"/>
    <mergeCell ref="C122:C123"/>
    <mergeCell ref="B108:B109"/>
    <mergeCell ref="C108:C109"/>
    <mergeCell ref="B106:C106"/>
    <mergeCell ref="B107:C107"/>
    <mergeCell ref="B117:C117"/>
    <mergeCell ref="D74:Z74"/>
    <mergeCell ref="D64:D65"/>
    <mergeCell ref="F64:F65"/>
    <mergeCell ref="B72:C72"/>
    <mergeCell ref="B73:C73"/>
    <mergeCell ref="B74:C74"/>
    <mergeCell ref="D73:Z73"/>
    <mergeCell ref="D72:Z72"/>
    <mergeCell ref="D71:Z71"/>
    <mergeCell ref="B64:B65"/>
    <mergeCell ref="C64:C65"/>
    <mergeCell ref="B70:C70"/>
    <mergeCell ref="B71:C71"/>
    <mergeCell ref="D63:Z63"/>
    <mergeCell ref="D62:Z62"/>
    <mergeCell ref="D61:Z61"/>
    <mergeCell ref="U64:V64"/>
    <mergeCell ref="D118:Z118"/>
    <mergeCell ref="D117:Z117"/>
    <mergeCell ref="F157:F158"/>
    <mergeCell ref="G157:G158"/>
    <mergeCell ref="W157:Z157"/>
    <mergeCell ref="D122:D123"/>
    <mergeCell ref="D119:Z119"/>
    <mergeCell ref="E64:E65"/>
    <mergeCell ref="E108:E109"/>
    <mergeCell ref="E122:E123"/>
    <mergeCell ref="D89:Z89"/>
    <mergeCell ref="D88:Z88"/>
    <mergeCell ref="D92:Z92"/>
    <mergeCell ref="D91:Z91"/>
    <mergeCell ref="D90:Z90"/>
    <mergeCell ref="W76:Z76"/>
    <mergeCell ref="E157:E158"/>
    <mergeCell ref="D130:Z130"/>
    <mergeCell ref="F93:F94"/>
    <mergeCell ref="D75:Z75"/>
    <mergeCell ref="H76:H77"/>
    <mergeCell ref="I76:I77"/>
    <mergeCell ref="J76:J77"/>
    <mergeCell ref="K76:L76"/>
    <mergeCell ref="M76:Q76"/>
    <mergeCell ref="R76:R77"/>
    <mergeCell ref="S76:S77"/>
    <mergeCell ref="T76:T77"/>
    <mergeCell ref="U76:V76"/>
    <mergeCell ref="D9:Z9"/>
    <mergeCell ref="D17:Z17"/>
    <mergeCell ref="D18:Z18"/>
    <mergeCell ref="D19:Z19"/>
    <mergeCell ref="D20:Z20"/>
    <mergeCell ref="D21:Z21"/>
    <mergeCell ref="F11:F12"/>
    <mergeCell ref="G11:G12"/>
    <mergeCell ref="W11:Z11"/>
    <mergeCell ref="D16:Z16"/>
    <mergeCell ref="D10:Z10"/>
    <mergeCell ref="H11:H12"/>
    <mergeCell ref="I11:I12"/>
    <mergeCell ref="J11:J12"/>
    <mergeCell ref="K11:L11"/>
    <mergeCell ref="M11:Q11"/>
    <mergeCell ref="R11:R12"/>
    <mergeCell ref="S11:S12"/>
    <mergeCell ref="T11:T12"/>
    <mergeCell ref="U11:V11"/>
    <mergeCell ref="D11:D12"/>
    <mergeCell ref="E11:E12"/>
    <mergeCell ref="G122:G123"/>
    <mergeCell ref="W122:Z122"/>
    <mergeCell ref="D163:Z163"/>
    <mergeCell ref="D164:Z164"/>
    <mergeCell ref="D168:D169"/>
    <mergeCell ref="H64:H65"/>
    <mergeCell ref="I64:I65"/>
    <mergeCell ref="J64:J65"/>
    <mergeCell ref="K64:L64"/>
    <mergeCell ref="M64:Q64"/>
    <mergeCell ref="R64:R65"/>
    <mergeCell ref="S64:S65"/>
    <mergeCell ref="T64:T65"/>
    <mergeCell ref="F108:F109"/>
    <mergeCell ref="G108:G109"/>
    <mergeCell ref="W108:Z108"/>
    <mergeCell ref="D121:Z121"/>
    <mergeCell ref="D120:Z120"/>
    <mergeCell ref="G93:G94"/>
    <mergeCell ref="W93:Z93"/>
    <mergeCell ref="G64:G65"/>
    <mergeCell ref="D108:D109"/>
    <mergeCell ref="E93:E94"/>
    <mergeCell ref="S93:S94"/>
    <mergeCell ref="D172:Z172"/>
    <mergeCell ref="D173:Z173"/>
    <mergeCell ref="D174:Z174"/>
    <mergeCell ref="D175:Z175"/>
    <mergeCell ref="E168:E169"/>
    <mergeCell ref="D191:Z191"/>
    <mergeCell ref="D201:Z201"/>
    <mergeCell ref="D202:Z202"/>
    <mergeCell ref="D127:Z127"/>
    <mergeCell ref="D171:Z171"/>
    <mergeCell ref="H157:H158"/>
    <mergeCell ref="I157:I158"/>
    <mergeCell ref="J157:J158"/>
    <mergeCell ref="K157:L157"/>
    <mergeCell ref="M157:Q157"/>
    <mergeCell ref="R157:R158"/>
    <mergeCell ref="S157:S158"/>
    <mergeCell ref="D166:Z166"/>
    <mergeCell ref="D167:Z167"/>
    <mergeCell ref="R168:R169"/>
    <mergeCell ref="S168:S169"/>
    <mergeCell ref="T168:T169"/>
    <mergeCell ref="U168:V168"/>
    <mergeCell ref="D157:D158"/>
    <mergeCell ref="D5:Z5"/>
    <mergeCell ref="D162:Z162"/>
    <mergeCell ref="D151:Z151"/>
    <mergeCell ref="D141:Z141"/>
    <mergeCell ref="D126:Z126"/>
    <mergeCell ref="D116:Z116"/>
    <mergeCell ref="D102:Z102"/>
    <mergeCell ref="D87:Z87"/>
    <mergeCell ref="D70:Z70"/>
    <mergeCell ref="D146:Z146"/>
    <mergeCell ref="D145:Z145"/>
    <mergeCell ref="D144:Z144"/>
    <mergeCell ref="D143:Z143"/>
    <mergeCell ref="D142:Z142"/>
    <mergeCell ref="D156:Z156"/>
    <mergeCell ref="D155:Z155"/>
    <mergeCell ref="D154:Z154"/>
    <mergeCell ref="D153:Z153"/>
    <mergeCell ref="D152:Z152"/>
    <mergeCell ref="D103:Z103"/>
    <mergeCell ref="D6:Z6"/>
    <mergeCell ref="D7:Z7"/>
    <mergeCell ref="D8:Z8"/>
    <mergeCell ref="D58:Z58"/>
    <mergeCell ref="H22:H23"/>
    <mergeCell ref="I22:I23"/>
    <mergeCell ref="J22:J23"/>
    <mergeCell ref="K22:L22"/>
    <mergeCell ref="M22:Q22"/>
    <mergeCell ref="R22:R23"/>
    <mergeCell ref="S22:S23"/>
    <mergeCell ref="T22:T23"/>
    <mergeCell ref="U22:V22"/>
    <mergeCell ref="H50:H51"/>
    <mergeCell ref="I50:I51"/>
    <mergeCell ref="J50:J51"/>
    <mergeCell ref="K50:L50"/>
    <mergeCell ref="M50:Q50"/>
    <mergeCell ref="R50:R51"/>
    <mergeCell ref="S50:S51"/>
    <mergeCell ref="T50:T51"/>
    <mergeCell ref="U50:V50"/>
    <mergeCell ref="T93:T94"/>
    <mergeCell ref="U93:V93"/>
    <mergeCell ref="H108:H109"/>
    <mergeCell ref="I108:I109"/>
    <mergeCell ref="J108:J109"/>
    <mergeCell ref="K108:L108"/>
    <mergeCell ref="M108:Q108"/>
    <mergeCell ref="R108:R109"/>
    <mergeCell ref="S108:S109"/>
    <mergeCell ref="T108:T109"/>
    <mergeCell ref="U108:V108"/>
    <mergeCell ref="D104:Z104"/>
    <mergeCell ref="D105:Z105"/>
    <mergeCell ref="D106:Z106"/>
    <mergeCell ref="D107:Z107"/>
    <mergeCell ref="H93:H94"/>
    <mergeCell ref="I93:I94"/>
    <mergeCell ref="J93:J94"/>
    <mergeCell ref="K93:L93"/>
    <mergeCell ref="M93:Q93"/>
    <mergeCell ref="R93:R94"/>
    <mergeCell ref="H132:H133"/>
    <mergeCell ref="I132:I133"/>
    <mergeCell ref="J132:J133"/>
    <mergeCell ref="K132:L132"/>
    <mergeCell ref="M132:Q132"/>
    <mergeCell ref="R132:R133"/>
    <mergeCell ref="S132:S133"/>
    <mergeCell ref="T132:T133"/>
    <mergeCell ref="U132:V132"/>
    <mergeCell ref="H147:H148"/>
    <mergeCell ref="I147:I148"/>
    <mergeCell ref="J147:J148"/>
    <mergeCell ref="K147:L147"/>
    <mergeCell ref="M147:Q147"/>
    <mergeCell ref="R147:R148"/>
    <mergeCell ref="S147:S148"/>
    <mergeCell ref="T147:T148"/>
    <mergeCell ref="U147:V147"/>
    <mergeCell ref="J213:J214"/>
    <mergeCell ref="K213:L213"/>
    <mergeCell ref="M213:Q213"/>
    <mergeCell ref="R213:R214"/>
    <mergeCell ref="S213:S214"/>
    <mergeCell ref="T213:T214"/>
    <mergeCell ref="U213:V213"/>
    <mergeCell ref="T157:T158"/>
    <mergeCell ref="U157:V157"/>
    <mergeCell ref="J177:J178"/>
    <mergeCell ref="K177:L177"/>
    <mergeCell ref="M177:Q177"/>
    <mergeCell ref="R177:R178"/>
    <mergeCell ref="S177:S178"/>
    <mergeCell ref="T177:T178"/>
    <mergeCell ref="U177:V177"/>
    <mergeCell ref="J192:J193"/>
    <mergeCell ref="K192:L192"/>
    <mergeCell ref="M192:Q192"/>
    <mergeCell ref="R192:R193"/>
    <mergeCell ref="S192:S193"/>
    <mergeCell ref="T192:T193"/>
    <mergeCell ref="U192:V192"/>
    <mergeCell ref="D165:Z165"/>
  </mergeCells>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7389-9018-4626-9868-0844AC5F4A81}">
  <dimension ref="A1:Y35"/>
  <sheetViews>
    <sheetView zoomScale="94" zoomScaleNormal="94" workbookViewId="0">
      <selection sqref="A1:XFD1048576"/>
    </sheetView>
  </sheetViews>
  <sheetFormatPr baseColWidth="10" defaultRowHeight="12.75"/>
  <cols>
    <col min="1" max="1" width="27" style="79" customWidth="1"/>
    <col min="2" max="2" width="59.125" style="79" customWidth="1"/>
    <col min="3" max="3" width="14.75" style="79" customWidth="1"/>
    <col min="4" max="6" width="9.625" style="79" customWidth="1"/>
    <col min="7" max="16" width="11" style="79" customWidth="1"/>
    <col min="17" max="17" width="18.75" style="79" customWidth="1"/>
    <col min="18" max="18" width="26.375" style="79" customWidth="1"/>
    <col min="19" max="19" width="23.5" style="79" customWidth="1"/>
    <col min="20" max="20" width="19.5" style="79" customWidth="1"/>
    <col min="21" max="21" width="17.75" style="79" customWidth="1"/>
    <col min="22" max="24" width="20.125" style="79" customWidth="1"/>
    <col min="25" max="25" width="36" style="79" customWidth="1"/>
    <col min="26" max="16384" width="11" style="79"/>
  </cols>
  <sheetData>
    <row r="1" spans="1:25" s="75" customFormat="1" ht="25.5" customHeight="1">
      <c r="A1" s="233" t="s">
        <v>223</v>
      </c>
      <c r="B1" s="234"/>
      <c r="C1" s="234"/>
      <c r="D1" s="234"/>
      <c r="E1" s="234"/>
      <c r="F1" s="234"/>
      <c r="G1" s="234"/>
      <c r="H1" s="234"/>
      <c r="I1" s="234"/>
      <c r="J1" s="234"/>
      <c r="K1" s="234"/>
      <c r="L1" s="234"/>
      <c r="M1" s="234"/>
      <c r="N1" s="234"/>
      <c r="O1" s="234"/>
      <c r="P1" s="234"/>
      <c r="Q1" s="234"/>
      <c r="R1" s="234"/>
      <c r="S1" s="234"/>
      <c r="T1" s="234"/>
      <c r="U1" s="234"/>
      <c r="V1" s="234"/>
      <c r="W1" s="234"/>
      <c r="X1" s="234"/>
      <c r="Y1" s="234"/>
    </row>
    <row r="2" spans="1:25" s="75" customFormat="1" ht="32.25" customHeight="1">
      <c r="A2" s="155" t="s">
        <v>211</v>
      </c>
      <c r="B2" s="155" t="s">
        <v>212</v>
      </c>
      <c r="C2" s="155" t="s">
        <v>213</v>
      </c>
      <c r="D2" s="155" t="s">
        <v>485</v>
      </c>
      <c r="E2" s="155" t="s">
        <v>214</v>
      </c>
      <c r="F2" s="155" t="s">
        <v>215</v>
      </c>
      <c r="G2" s="231" t="s">
        <v>719</v>
      </c>
      <c r="H2" s="231" t="s">
        <v>720</v>
      </c>
      <c r="I2" s="231" t="s">
        <v>721</v>
      </c>
      <c r="J2" s="231" t="s">
        <v>722</v>
      </c>
      <c r="K2" s="231"/>
      <c r="L2" s="231" t="s">
        <v>723</v>
      </c>
      <c r="M2" s="231"/>
      <c r="N2" s="231"/>
      <c r="O2" s="231"/>
      <c r="P2" s="231"/>
      <c r="Q2" s="232" t="s">
        <v>731</v>
      </c>
      <c r="R2" s="232" t="s">
        <v>732</v>
      </c>
      <c r="S2" s="232" t="s">
        <v>733</v>
      </c>
      <c r="T2" s="232" t="s">
        <v>734</v>
      </c>
      <c r="U2" s="232"/>
      <c r="V2" s="155" t="s">
        <v>216</v>
      </c>
      <c r="W2" s="155"/>
      <c r="X2" s="155"/>
      <c r="Y2" s="155"/>
    </row>
    <row r="3" spans="1:25" s="75" customFormat="1" ht="60">
      <c r="A3" s="155"/>
      <c r="B3" s="155"/>
      <c r="C3" s="155"/>
      <c r="D3" s="155"/>
      <c r="E3" s="155"/>
      <c r="F3" s="155"/>
      <c r="G3" s="231"/>
      <c r="H3" s="231"/>
      <c r="I3" s="231"/>
      <c r="J3" s="130" t="s">
        <v>724</v>
      </c>
      <c r="K3" s="130" t="s">
        <v>725</v>
      </c>
      <c r="L3" s="130" t="s">
        <v>726</v>
      </c>
      <c r="M3" s="130" t="s">
        <v>727</v>
      </c>
      <c r="N3" s="130" t="s">
        <v>728</v>
      </c>
      <c r="O3" s="130" t="s">
        <v>729</v>
      </c>
      <c r="P3" s="130" t="s">
        <v>730</v>
      </c>
      <c r="Q3" s="232"/>
      <c r="R3" s="232"/>
      <c r="S3" s="232"/>
      <c r="T3" s="129" t="s">
        <v>735</v>
      </c>
      <c r="U3" s="129" t="s">
        <v>736</v>
      </c>
      <c r="V3" s="120" t="s">
        <v>217</v>
      </c>
      <c r="W3" s="120" t="s">
        <v>218</v>
      </c>
      <c r="X3" s="120" t="s">
        <v>219</v>
      </c>
      <c r="Y3" s="120" t="s">
        <v>220</v>
      </c>
    </row>
    <row r="4" spans="1:25" ht="76.5">
      <c r="A4" s="26" t="str">
        <f>+TOC_General!C90</f>
        <v>Elaboración de la Zonificación Ecológica Económica</v>
      </c>
      <c r="B4" s="124" t="s">
        <v>341</v>
      </c>
      <c r="C4" s="27" t="s">
        <v>324</v>
      </c>
      <c r="D4" s="50" t="s">
        <v>618</v>
      </c>
      <c r="E4" s="27">
        <v>5</v>
      </c>
      <c r="F4" s="27">
        <v>70</v>
      </c>
      <c r="G4" s="61"/>
      <c r="H4" s="61"/>
      <c r="I4" s="61"/>
      <c r="J4" s="61"/>
      <c r="K4" s="61"/>
      <c r="L4" s="61"/>
      <c r="M4" s="61"/>
      <c r="N4" s="61"/>
      <c r="O4" s="61"/>
      <c r="P4" s="61"/>
      <c r="Q4" s="61">
        <v>3</v>
      </c>
      <c r="R4" s="61" t="s">
        <v>1419</v>
      </c>
      <c r="S4" s="61" t="s">
        <v>1491</v>
      </c>
      <c r="T4" s="61"/>
      <c r="U4" s="61" t="s">
        <v>1492</v>
      </c>
      <c r="V4" s="78"/>
      <c r="W4" s="78" t="s">
        <v>535</v>
      </c>
      <c r="X4" s="78"/>
      <c r="Y4" s="78"/>
    </row>
    <row r="5" spans="1:25" ht="76.5">
      <c r="A5" s="26" t="str">
        <f>+TOC_General!C91</f>
        <v>Culminación de la Zonificación Forestal</v>
      </c>
      <c r="B5" s="124" t="s">
        <v>1069</v>
      </c>
      <c r="C5" s="27" t="s">
        <v>325</v>
      </c>
      <c r="D5" s="50" t="s">
        <v>618</v>
      </c>
      <c r="E5" s="78" t="s">
        <v>335</v>
      </c>
      <c r="F5" s="78" t="s">
        <v>335</v>
      </c>
      <c r="G5" s="111"/>
      <c r="H5" s="111"/>
      <c r="I5" s="111"/>
      <c r="J5" s="111"/>
      <c r="K5" s="111"/>
      <c r="L5" s="111"/>
      <c r="M5" s="111"/>
      <c r="N5" s="111"/>
      <c r="O5" s="111"/>
      <c r="P5" s="111"/>
      <c r="Q5" s="111">
        <v>3</v>
      </c>
      <c r="R5" s="61" t="s">
        <v>1419</v>
      </c>
      <c r="S5" s="61" t="s">
        <v>1491</v>
      </c>
      <c r="T5" s="111"/>
      <c r="U5" s="61" t="s">
        <v>1492</v>
      </c>
      <c r="V5" s="78"/>
      <c r="W5" s="78" t="s">
        <v>535</v>
      </c>
      <c r="X5" s="78"/>
      <c r="Y5" s="78"/>
    </row>
    <row r="6" spans="1:25" ht="87.75" customHeight="1">
      <c r="A6" s="26" t="str">
        <f>+TOC_General!C92</f>
        <v>Redimensionamiento de BPP</v>
      </c>
      <c r="B6" s="124" t="s">
        <v>1543</v>
      </c>
      <c r="C6" s="27" t="s">
        <v>1476</v>
      </c>
      <c r="D6" s="53" t="s">
        <v>618</v>
      </c>
      <c r="E6" s="78">
        <v>1</v>
      </c>
      <c r="F6" s="78"/>
      <c r="G6" s="111"/>
      <c r="H6" s="111"/>
      <c r="I6" s="111"/>
      <c r="J6" s="111"/>
      <c r="K6" s="111"/>
      <c r="L6" s="111"/>
      <c r="M6" s="111"/>
      <c r="N6" s="111"/>
      <c r="O6" s="111"/>
      <c r="P6" s="111"/>
      <c r="Q6" s="111">
        <v>3</v>
      </c>
      <c r="R6" s="111"/>
      <c r="S6" s="111"/>
      <c r="T6" s="111"/>
      <c r="U6" s="111" t="s">
        <v>765</v>
      </c>
      <c r="V6" s="78"/>
      <c r="W6" s="78" t="s">
        <v>535</v>
      </c>
      <c r="X6" s="78"/>
      <c r="Y6" s="78"/>
    </row>
    <row r="7" spans="1:25" ht="87.75" customHeight="1">
      <c r="A7" s="26" t="str">
        <f>+TOC_General!C93</f>
        <v>Fortalecimiento de la gestión de comunidades nativas para implementación de Permisos Forestales Maderables</v>
      </c>
      <c r="B7" s="103" t="s">
        <v>1477</v>
      </c>
      <c r="C7" s="99" t="s">
        <v>1371</v>
      </c>
      <c r="D7" s="104" t="s">
        <v>602</v>
      </c>
      <c r="E7" s="105">
        <v>40</v>
      </c>
      <c r="F7" s="105">
        <v>50</v>
      </c>
      <c r="G7" s="105"/>
      <c r="H7" s="105"/>
      <c r="I7" s="105"/>
      <c r="J7" s="105"/>
      <c r="K7" s="105"/>
      <c r="L7" s="105"/>
      <c r="M7" s="105"/>
      <c r="N7" s="105"/>
      <c r="O7" s="105"/>
      <c r="P7" s="105"/>
      <c r="Q7" s="105">
        <v>3</v>
      </c>
      <c r="R7" s="105"/>
      <c r="S7" s="105"/>
      <c r="T7" s="105"/>
      <c r="U7" s="105"/>
      <c r="V7" s="105"/>
      <c r="W7" s="105"/>
      <c r="X7" s="105" t="s">
        <v>535</v>
      </c>
      <c r="Y7" s="105"/>
    </row>
    <row r="8" spans="1:25" ht="87.75" customHeight="1">
      <c r="A8" s="106" t="str">
        <f>+TOC_General!E90</f>
        <v>Fortalecimiento del control forestal</v>
      </c>
      <c r="B8" s="124" t="s">
        <v>1478</v>
      </c>
      <c r="C8" s="27" t="s">
        <v>312</v>
      </c>
      <c r="D8" s="53" t="s">
        <v>602</v>
      </c>
      <c r="E8" s="105">
        <v>12</v>
      </c>
      <c r="F8" s="105">
        <v>4</v>
      </c>
      <c r="G8" s="105"/>
      <c r="H8" s="105"/>
      <c r="I8" s="105"/>
      <c r="J8" s="105"/>
      <c r="K8" s="105"/>
      <c r="L8" s="105"/>
      <c r="M8" s="105"/>
      <c r="N8" s="105"/>
      <c r="O8" s="105"/>
      <c r="P8" s="105"/>
      <c r="Q8" s="105">
        <v>3</v>
      </c>
      <c r="R8" s="105"/>
      <c r="S8" s="105"/>
      <c r="T8" s="105"/>
      <c r="U8" s="105"/>
      <c r="V8" s="105"/>
      <c r="W8" s="105" t="s">
        <v>535</v>
      </c>
      <c r="X8" s="105"/>
      <c r="Y8" s="105"/>
    </row>
    <row r="9" spans="1:25" ht="87.75" customHeight="1">
      <c r="A9" s="106" t="str">
        <f>+TOC_General!E91</f>
        <v>Reconocimiento, asociatividad y fortalecimiento de custodios forestales para el control y vigilancia</v>
      </c>
      <c r="B9" s="124" t="s">
        <v>1000</v>
      </c>
      <c r="C9" s="27" t="s">
        <v>258</v>
      </c>
      <c r="D9" s="54" t="s">
        <v>602</v>
      </c>
      <c r="E9" s="27">
        <v>500</v>
      </c>
      <c r="F9" s="27">
        <v>500</v>
      </c>
      <c r="G9" s="105"/>
      <c r="H9" s="105"/>
      <c r="I9" s="105"/>
      <c r="J9" s="105"/>
      <c r="K9" s="105"/>
      <c r="L9" s="105"/>
      <c r="M9" s="105"/>
      <c r="N9" s="105"/>
      <c r="O9" s="105"/>
      <c r="P9" s="105"/>
      <c r="Q9" s="105">
        <v>2</v>
      </c>
      <c r="R9" s="105"/>
      <c r="S9" s="105"/>
      <c r="T9" s="105"/>
      <c r="U9" s="105"/>
      <c r="V9" s="105"/>
      <c r="W9" s="105"/>
      <c r="X9" s="105" t="s">
        <v>535</v>
      </c>
      <c r="Y9" s="105"/>
    </row>
    <row r="10" spans="1:25" ht="103.5" customHeight="1">
      <c r="A10" s="26" t="str">
        <f>+TOC_General!G90</f>
        <v>Promoción de eventos de concertación para la creación de Reservas Indígenas para PIACI</v>
      </c>
      <c r="B10" s="124" t="s">
        <v>705</v>
      </c>
      <c r="C10" s="27" t="s">
        <v>703</v>
      </c>
      <c r="D10" s="50" t="s">
        <v>618</v>
      </c>
      <c r="E10" s="33">
        <v>100</v>
      </c>
      <c r="F10" s="33">
        <v>50</v>
      </c>
      <c r="G10" s="105"/>
      <c r="H10" s="105"/>
      <c r="I10" s="105"/>
      <c r="J10" s="105"/>
      <c r="K10" s="105"/>
      <c r="L10" s="105"/>
      <c r="M10" s="105"/>
      <c r="N10" s="105"/>
      <c r="O10" s="105"/>
      <c r="P10" s="105"/>
      <c r="Q10" s="105">
        <v>2</v>
      </c>
      <c r="R10" s="105"/>
      <c r="S10" s="105"/>
      <c r="T10" s="105"/>
      <c r="U10" s="105"/>
      <c r="V10" s="105"/>
      <c r="W10" s="105"/>
      <c r="X10" s="105" t="s">
        <v>535</v>
      </c>
      <c r="Y10" s="105"/>
    </row>
    <row r="11" spans="1:25" ht="120" customHeight="1">
      <c r="A11" s="26" t="str">
        <f>+TOC_General!G91</f>
        <v>Promoción para la creación de 03 áreas de conservación regional</v>
      </c>
      <c r="B11" s="124" t="s">
        <v>1479</v>
      </c>
      <c r="C11" s="33" t="s">
        <v>704</v>
      </c>
      <c r="D11" s="50" t="s">
        <v>618</v>
      </c>
      <c r="E11" s="33">
        <v>2</v>
      </c>
      <c r="F11" s="33">
        <v>1</v>
      </c>
      <c r="G11" s="105"/>
      <c r="H11" s="105"/>
      <c r="I11" s="105"/>
      <c r="J11" s="105"/>
      <c r="K11" s="105"/>
      <c r="L11" s="105"/>
      <c r="M11" s="105"/>
      <c r="N11" s="105"/>
      <c r="O11" s="105"/>
      <c r="P11" s="105"/>
      <c r="Q11" s="105">
        <v>3</v>
      </c>
      <c r="R11" s="105"/>
      <c r="S11" s="105"/>
      <c r="T11" s="105"/>
      <c r="U11" s="105"/>
      <c r="V11" s="105"/>
      <c r="W11" s="105" t="s">
        <v>535</v>
      </c>
      <c r="X11" s="105"/>
      <c r="Y11" s="105"/>
    </row>
    <row r="12" spans="1:25" ht="79.5" customHeight="1">
      <c r="A12" s="26" t="str">
        <f>+TOC_General!G92</f>
        <v>Promoción del manejo efectivo de las ANP</v>
      </c>
      <c r="B12" s="112" t="s">
        <v>1480</v>
      </c>
      <c r="C12" s="111" t="s">
        <v>706</v>
      </c>
      <c r="D12" s="50" t="s">
        <v>618</v>
      </c>
      <c r="E12" s="111">
        <v>20</v>
      </c>
      <c r="F12" s="111">
        <v>5</v>
      </c>
      <c r="G12" s="105"/>
      <c r="H12" s="105"/>
      <c r="I12" s="105"/>
      <c r="J12" s="105"/>
      <c r="K12" s="105"/>
      <c r="L12" s="105"/>
      <c r="M12" s="105"/>
      <c r="N12" s="105"/>
      <c r="O12" s="105"/>
      <c r="P12" s="105"/>
      <c r="Q12" s="105">
        <v>2</v>
      </c>
      <c r="R12" s="105"/>
      <c r="S12" s="105"/>
      <c r="T12" s="105"/>
      <c r="U12" s="105"/>
      <c r="V12" s="105"/>
      <c r="W12" s="105" t="s">
        <v>535</v>
      </c>
      <c r="X12" s="105"/>
      <c r="Y12" s="105"/>
    </row>
    <row r="13" spans="1:25" ht="72" customHeight="1">
      <c r="A13" s="26" t="str">
        <f>+TOC_General!G93</f>
        <v>Promoción de artesanías provenientes de ACR</v>
      </c>
      <c r="B13" s="124" t="s">
        <v>1481</v>
      </c>
      <c r="C13" s="27" t="s">
        <v>547</v>
      </c>
      <c r="D13" s="53" t="s">
        <v>618</v>
      </c>
      <c r="E13" s="78">
        <v>2</v>
      </c>
      <c r="F13" s="78">
        <v>4</v>
      </c>
      <c r="G13" s="105"/>
      <c r="H13" s="105"/>
      <c r="I13" s="105"/>
      <c r="J13" s="105"/>
      <c r="K13" s="105"/>
      <c r="L13" s="105"/>
      <c r="M13" s="105"/>
      <c r="N13" s="105"/>
      <c r="O13" s="105"/>
      <c r="P13" s="105"/>
      <c r="Q13" s="105">
        <v>3</v>
      </c>
      <c r="R13" s="105" t="s">
        <v>1490</v>
      </c>
      <c r="S13" s="105"/>
      <c r="T13" s="105"/>
      <c r="U13" s="105"/>
      <c r="V13" s="105"/>
      <c r="W13" s="105"/>
      <c r="X13" s="105" t="s">
        <v>535</v>
      </c>
      <c r="Y13" s="105"/>
    </row>
    <row r="14" spans="1:25" ht="95.25" customHeight="1">
      <c r="A14" s="106" t="str">
        <f>+TOC_General!I90</f>
        <v xml:space="preserve"> Promoción de programas de Manejo Pesquero en Áreas Naturales Protegidas y Áreas de Conservación Regional</v>
      </c>
      <c r="B14" s="124" t="s">
        <v>1540</v>
      </c>
      <c r="C14" s="27" t="s">
        <v>699</v>
      </c>
      <c r="D14" s="53" t="s">
        <v>615</v>
      </c>
      <c r="E14" s="33">
        <v>20</v>
      </c>
      <c r="F14" s="33">
        <v>40</v>
      </c>
      <c r="G14" s="105"/>
      <c r="H14" s="105"/>
      <c r="I14" s="105"/>
      <c r="J14" s="105"/>
      <c r="K14" s="105"/>
      <c r="L14" s="105"/>
      <c r="M14" s="105"/>
      <c r="N14" s="105"/>
      <c r="O14" s="105"/>
      <c r="P14" s="105"/>
      <c r="Q14" s="105">
        <v>3</v>
      </c>
      <c r="R14" s="105" t="s">
        <v>1490</v>
      </c>
      <c r="S14" s="105"/>
      <c r="T14" s="105"/>
      <c r="U14" s="105"/>
      <c r="V14" s="105"/>
      <c r="W14" s="105" t="s">
        <v>535</v>
      </c>
      <c r="X14" s="105"/>
      <c r="Y14" s="105"/>
    </row>
    <row r="15" spans="1:25" ht="78.75" customHeight="1">
      <c r="A15" s="106" t="str">
        <f>+TOC_General!I91</f>
        <v>Promoción de Programas de manejo de tortugas acuáticas</v>
      </c>
      <c r="B15" s="124" t="s">
        <v>1539</v>
      </c>
      <c r="C15" s="27" t="s">
        <v>700</v>
      </c>
      <c r="D15" s="53" t="s">
        <v>615</v>
      </c>
      <c r="E15" s="33">
        <v>10</v>
      </c>
      <c r="F15" s="33">
        <v>30</v>
      </c>
      <c r="G15" s="105"/>
      <c r="H15" s="105"/>
      <c r="I15" s="105"/>
      <c r="J15" s="105"/>
      <c r="K15" s="105"/>
      <c r="L15" s="105"/>
      <c r="M15" s="105"/>
      <c r="N15" s="105"/>
      <c r="O15" s="105"/>
      <c r="P15" s="105"/>
      <c r="Q15" s="105">
        <v>3</v>
      </c>
      <c r="R15" s="105" t="s">
        <v>1489</v>
      </c>
      <c r="S15" s="105"/>
      <c r="T15" s="105"/>
      <c r="U15" s="105"/>
      <c r="V15" s="105"/>
      <c r="W15" s="105"/>
      <c r="X15" s="105" t="s">
        <v>535</v>
      </c>
      <c r="Y15" s="105"/>
    </row>
    <row r="16" spans="1:25" ht="86.25" customHeight="1">
      <c r="A16" s="106" t="str">
        <f>+TOC_General!I92</f>
        <v>Promoción de programa de manejo de peces ornamentales</v>
      </c>
      <c r="B16" s="124" t="s">
        <v>1539</v>
      </c>
      <c r="C16" s="27" t="s">
        <v>701</v>
      </c>
      <c r="D16" s="53" t="s">
        <v>615</v>
      </c>
      <c r="E16" s="33">
        <v>10</v>
      </c>
      <c r="F16" s="33">
        <v>30</v>
      </c>
      <c r="G16" s="105"/>
      <c r="H16" s="105"/>
      <c r="I16" s="105"/>
      <c r="J16" s="105"/>
      <c r="K16" s="105"/>
      <c r="L16" s="105"/>
      <c r="M16" s="105"/>
      <c r="N16" s="105"/>
      <c r="O16" s="105"/>
      <c r="P16" s="105"/>
      <c r="Q16" s="105">
        <v>3</v>
      </c>
      <c r="R16" s="105" t="s">
        <v>1488</v>
      </c>
      <c r="S16" s="105"/>
      <c r="T16" s="105"/>
      <c r="U16" s="105"/>
      <c r="V16" s="105"/>
      <c r="W16" s="105"/>
      <c r="X16" s="105" t="s">
        <v>535</v>
      </c>
      <c r="Y16" s="105"/>
    </row>
    <row r="17" spans="1:25" ht="89.25">
      <c r="A17" s="106" t="str">
        <f>+TOC_General!K90</f>
        <v>Promoción de productos con valor agregado.</v>
      </c>
      <c r="B17" s="107" t="s">
        <v>1538</v>
      </c>
      <c r="C17" s="78" t="s">
        <v>345</v>
      </c>
      <c r="D17" s="50" t="s">
        <v>618</v>
      </c>
      <c r="E17" s="78">
        <v>10</v>
      </c>
      <c r="F17" s="78">
        <v>10</v>
      </c>
      <c r="G17" s="105"/>
      <c r="H17" s="105"/>
      <c r="I17" s="105"/>
      <c r="J17" s="105"/>
      <c r="K17" s="105"/>
      <c r="L17" s="105"/>
      <c r="M17" s="105"/>
      <c r="N17" s="105"/>
      <c r="O17" s="105"/>
      <c r="P17" s="105"/>
      <c r="Q17" s="105">
        <v>3</v>
      </c>
      <c r="R17" s="105" t="s">
        <v>1487</v>
      </c>
      <c r="S17" s="105"/>
      <c r="T17" s="105"/>
      <c r="U17" s="105"/>
      <c r="V17" s="105"/>
      <c r="W17" s="105" t="s">
        <v>535</v>
      </c>
      <c r="X17" s="105"/>
      <c r="Y17" s="105"/>
    </row>
    <row r="18" spans="1:25" ht="102">
      <c r="A18" s="106" t="str">
        <f>+TOC_General!K91</f>
        <v>Promoción de agricultura tecnificada (sostenible)</v>
      </c>
      <c r="B18" s="124" t="s">
        <v>1482</v>
      </c>
      <c r="C18" s="27" t="s">
        <v>326</v>
      </c>
      <c r="D18" s="53" t="s">
        <v>618</v>
      </c>
      <c r="E18" s="27">
        <v>40</v>
      </c>
      <c r="F18" s="27">
        <v>60</v>
      </c>
      <c r="G18" s="105"/>
      <c r="H18" s="105"/>
      <c r="I18" s="105"/>
      <c r="J18" s="105"/>
      <c r="K18" s="105"/>
      <c r="L18" s="105"/>
      <c r="M18" s="105"/>
      <c r="N18" s="105"/>
      <c r="O18" s="105"/>
      <c r="P18" s="105"/>
      <c r="Q18" s="105">
        <v>3</v>
      </c>
      <c r="R18" s="105"/>
      <c r="S18" s="105"/>
      <c r="T18" s="105"/>
      <c r="U18" s="105"/>
      <c r="V18" s="105"/>
      <c r="W18" s="105" t="s">
        <v>535</v>
      </c>
      <c r="X18" s="105"/>
      <c r="Y18" s="105"/>
    </row>
    <row r="19" spans="1:25" ht="76.5">
      <c r="A19" s="106" t="str">
        <f>+TOC_General!K92</f>
        <v>Incentivos financieros para productos proveniente de manejo sostenible</v>
      </c>
      <c r="B19" s="124" t="s">
        <v>347</v>
      </c>
      <c r="C19" s="27" t="s">
        <v>350</v>
      </c>
      <c r="D19" s="53" t="s">
        <v>618</v>
      </c>
      <c r="E19" s="113">
        <v>500</v>
      </c>
      <c r="F19" s="113">
        <v>100</v>
      </c>
      <c r="G19" s="105"/>
      <c r="H19" s="105"/>
      <c r="I19" s="105"/>
      <c r="J19" s="105"/>
      <c r="K19" s="105"/>
      <c r="L19" s="105"/>
      <c r="M19" s="105"/>
      <c r="N19" s="105"/>
      <c r="O19" s="105"/>
      <c r="P19" s="105"/>
      <c r="Q19" s="105">
        <v>3</v>
      </c>
      <c r="R19" s="105"/>
      <c r="S19" s="105"/>
      <c r="T19" s="105"/>
      <c r="U19" s="105"/>
      <c r="V19" s="105"/>
      <c r="W19" s="105" t="s">
        <v>535</v>
      </c>
      <c r="X19" s="105"/>
      <c r="Y19" s="105"/>
    </row>
    <row r="20" spans="1:25" ht="63.75">
      <c r="A20" s="106" t="str">
        <f>+TOC_General!K93</f>
        <v>Programa de incentivos a la restauración comunitaria con salvaguardas sociales y ambientales</v>
      </c>
      <c r="B20" s="124" t="s">
        <v>1391</v>
      </c>
      <c r="C20" s="27" t="s">
        <v>327</v>
      </c>
      <c r="D20" s="53" t="s">
        <v>618</v>
      </c>
      <c r="E20" s="27">
        <f>20*5</f>
        <v>100</v>
      </c>
      <c r="F20" s="27">
        <v>300</v>
      </c>
      <c r="G20" s="105"/>
      <c r="H20" s="105"/>
      <c r="I20" s="105"/>
      <c r="J20" s="105"/>
      <c r="K20" s="105"/>
      <c r="L20" s="105"/>
      <c r="M20" s="105"/>
      <c r="N20" s="105"/>
      <c r="O20" s="105"/>
      <c r="P20" s="105"/>
      <c r="Q20" s="105">
        <v>3</v>
      </c>
      <c r="R20" s="105"/>
      <c r="S20" s="105"/>
      <c r="T20" s="105"/>
      <c r="U20" s="105"/>
      <c r="V20" s="105"/>
      <c r="W20" s="105"/>
      <c r="X20" s="105" t="s">
        <v>535</v>
      </c>
      <c r="Y20" s="105"/>
    </row>
    <row r="21" spans="1:25" ht="51">
      <c r="A21" s="106" t="str">
        <f>+TOC_General!M90</f>
        <v>Implementación de la "Marca Loreto"</v>
      </c>
      <c r="B21" s="124" t="s">
        <v>1392</v>
      </c>
      <c r="C21" s="27" t="s">
        <v>334</v>
      </c>
      <c r="D21" s="54" t="s">
        <v>618</v>
      </c>
      <c r="E21" s="114">
        <v>1</v>
      </c>
      <c r="F21" s="27">
        <v>100</v>
      </c>
      <c r="G21" s="105"/>
      <c r="H21" s="105"/>
      <c r="I21" s="105"/>
      <c r="J21" s="105"/>
      <c r="K21" s="105"/>
      <c r="L21" s="105"/>
      <c r="M21" s="105"/>
      <c r="N21" s="105"/>
      <c r="O21" s="105"/>
      <c r="P21" s="105"/>
      <c r="Q21" s="105">
        <v>2</v>
      </c>
      <c r="R21" s="105"/>
      <c r="S21" s="105"/>
      <c r="T21" s="105"/>
      <c r="U21" s="105"/>
      <c r="V21" s="105"/>
      <c r="W21" s="105" t="s">
        <v>535</v>
      </c>
      <c r="X21" s="105"/>
      <c r="Y21" s="105"/>
    </row>
    <row r="22" spans="1:25" ht="153">
      <c r="A22" s="106" t="str">
        <f>+TOC_General!M91</f>
        <v>Transparencia 
"Forestal", "Minera", "Agraria", "Pesquera", entre otros.</v>
      </c>
      <c r="B22" s="107" t="s">
        <v>1483</v>
      </c>
      <c r="C22" s="78" t="s">
        <v>336</v>
      </c>
      <c r="D22" s="54" t="s">
        <v>618</v>
      </c>
      <c r="E22" s="78">
        <v>1</v>
      </c>
      <c r="F22" s="78">
        <v>0</v>
      </c>
      <c r="G22" s="105"/>
      <c r="H22" s="105"/>
      <c r="I22" s="105"/>
      <c r="J22" s="105"/>
      <c r="K22" s="105"/>
      <c r="L22" s="105"/>
      <c r="M22" s="105"/>
      <c r="N22" s="105"/>
      <c r="O22" s="105"/>
      <c r="P22" s="105"/>
      <c r="Q22" s="105">
        <v>2</v>
      </c>
      <c r="R22" s="105"/>
      <c r="S22" s="105"/>
      <c r="T22" s="105"/>
      <c r="U22" s="105"/>
      <c r="V22" s="105"/>
      <c r="W22" s="105" t="s">
        <v>535</v>
      </c>
      <c r="X22" s="105"/>
      <c r="Y22" s="105"/>
    </row>
    <row r="23" spans="1:25" ht="63.75">
      <c r="A23" s="106" t="str">
        <f>+TOC_General!O90</f>
        <v>Simplificación administrativa</v>
      </c>
      <c r="B23" s="107" t="s">
        <v>1393</v>
      </c>
      <c r="C23" s="78" t="s">
        <v>344</v>
      </c>
      <c r="D23" s="53" t="s">
        <v>618</v>
      </c>
      <c r="E23" s="78">
        <v>5</v>
      </c>
      <c r="F23" s="78">
        <v>9</v>
      </c>
      <c r="G23" s="105"/>
      <c r="H23" s="105"/>
      <c r="I23" s="105"/>
      <c r="J23" s="105"/>
      <c r="K23" s="105"/>
      <c r="L23" s="105"/>
      <c r="M23" s="105"/>
      <c r="N23" s="105"/>
      <c r="O23" s="105"/>
      <c r="P23" s="105"/>
      <c r="Q23" s="105">
        <v>3</v>
      </c>
      <c r="R23" s="105"/>
      <c r="S23" s="105"/>
      <c r="T23" s="105"/>
      <c r="U23" s="105"/>
      <c r="V23" s="105"/>
      <c r="W23" s="105" t="s">
        <v>535</v>
      </c>
      <c r="X23" s="105"/>
      <c r="Y23" s="105"/>
    </row>
    <row r="24" spans="1:25" ht="63.75">
      <c r="A24" s="106" t="str">
        <f>+TOC_General!O91</f>
        <v>Fortalecimiento de la gestión institucional para el desarrollo sostenible de las actividades forestales, pesqueras, agrícolas, de turismo, entre otras.</v>
      </c>
      <c r="B24" s="107" t="s">
        <v>339</v>
      </c>
      <c r="C24" s="78" t="s">
        <v>340</v>
      </c>
      <c r="D24" s="53" t="s">
        <v>618</v>
      </c>
      <c r="E24" s="78">
        <f>72/2</f>
        <v>36</v>
      </c>
      <c r="F24" s="78">
        <v>36</v>
      </c>
      <c r="G24" s="105"/>
      <c r="H24" s="105"/>
      <c r="I24" s="105"/>
      <c r="J24" s="105"/>
      <c r="K24" s="105"/>
      <c r="L24" s="105"/>
      <c r="M24" s="105"/>
      <c r="N24" s="105"/>
      <c r="O24" s="105"/>
      <c r="P24" s="105"/>
      <c r="Q24" s="105">
        <v>3</v>
      </c>
      <c r="R24" s="105"/>
      <c r="S24" s="105"/>
      <c r="T24" s="105"/>
      <c r="U24" s="105"/>
      <c r="V24" s="105"/>
      <c r="W24" s="105" t="s">
        <v>535</v>
      </c>
      <c r="X24" s="105"/>
      <c r="Y24" s="105"/>
    </row>
    <row r="25" spans="1:25" ht="38.25">
      <c r="A25" s="106" t="str">
        <f>+TOC_General!O92</f>
        <v>Fortalecimiento de la institucionalidad (CGRA, CAR, Mesa Forestal, otros)</v>
      </c>
      <c r="B25" s="124" t="s">
        <v>1484</v>
      </c>
      <c r="C25" s="27" t="s">
        <v>331</v>
      </c>
      <c r="D25" s="50" t="s">
        <v>618</v>
      </c>
      <c r="E25" s="27">
        <v>100</v>
      </c>
      <c r="F25" s="27">
        <v>100</v>
      </c>
      <c r="G25" s="105"/>
      <c r="H25" s="105"/>
      <c r="I25" s="105"/>
      <c r="J25" s="105"/>
      <c r="K25" s="105"/>
      <c r="L25" s="105"/>
      <c r="M25" s="105"/>
      <c r="N25" s="105"/>
      <c r="O25" s="105"/>
      <c r="P25" s="105"/>
      <c r="Q25" s="105">
        <v>2</v>
      </c>
      <c r="R25" s="105"/>
      <c r="S25" s="105"/>
      <c r="T25" s="105"/>
      <c r="U25" s="105"/>
      <c r="V25" s="105"/>
      <c r="W25" s="105"/>
      <c r="X25" s="105" t="s">
        <v>535</v>
      </c>
      <c r="Y25" s="105"/>
    </row>
    <row r="26" spans="1:25" ht="63.75">
      <c r="A26" s="106" t="str">
        <f>+TOC_General!O93</f>
        <v>Formalización y fortalecimiento de organizaciones (agrarias, pecuarias, turísticas, pesqueras, otros)</v>
      </c>
      <c r="B26" s="103" t="s">
        <v>1485</v>
      </c>
      <c r="C26" s="99" t="s">
        <v>1394</v>
      </c>
      <c r="D26" s="50" t="s">
        <v>618</v>
      </c>
      <c r="E26" s="99">
        <v>300</v>
      </c>
      <c r="F26" s="99">
        <v>300</v>
      </c>
      <c r="G26" s="105"/>
      <c r="H26" s="105"/>
      <c r="I26" s="105"/>
      <c r="J26" s="105"/>
      <c r="K26" s="105"/>
      <c r="L26" s="105"/>
      <c r="M26" s="105"/>
      <c r="N26" s="105"/>
      <c r="O26" s="105"/>
      <c r="P26" s="105"/>
      <c r="Q26" s="105">
        <v>3</v>
      </c>
      <c r="R26" s="105"/>
      <c r="S26" s="105"/>
      <c r="T26" s="105"/>
      <c r="U26" s="105"/>
      <c r="V26" s="105"/>
      <c r="W26" s="105" t="s">
        <v>535</v>
      </c>
      <c r="X26" s="105"/>
      <c r="Y26" s="105"/>
    </row>
    <row r="27" spans="1:25" ht="76.5">
      <c r="A27" s="106" t="str">
        <f>+TOC_General!Q90</f>
        <v>Promoción de la educación intercultural bilingüe (UGEL)</v>
      </c>
      <c r="B27" s="107" t="s">
        <v>348</v>
      </c>
      <c r="C27" s="78" t="s">
        <v>351</v>
      </c>
      <c r="D27" s="53" t="s">
        <v>618</v>
      </c>
      <c r="E27" s="78">
        <v>200</v>
      </c>
      <c r="F27" s="78">
        <v>300</v>
      </c>
      <c r="G27" s="105"/>
      <c r="H27" s="105"/>
      <c r="I27" s="105"/>
      <c r="J27" s="105"/>
      <c r="K27" s="105"/>
      <c r="L27" s="105"/>
      <c r="M27" s="105"/>
      <c r="N27" s="105"/>
      <c r="O27" s="105"/>
      <c r="P27" s="105"/>
      <c r="Q27" s="105">
        <v>3</v>
      </c>
      <c r="R27" s="105"/>
      <c r="S27" s="105"/>
      <c r="T27" s="105"/>
      <c r="U27" s="105"/>
      <c r="V27" s="105"/>
      <c r="W27" s="105" t="s">
        <v>535</v>
      </c>
      <c r="X27" s="105"/>
      <c r="Y27" s="105"/>
    </row>
    <row r="28" spans="1:25" ht="89.25">
      <c r="A28" s="106" t="str">
        <f>+TOC_General!Q91</f>
        <v xml:space="preserve">Promoción de formación de los docentes en educación intercultural bilingüe </v>
      </c>
      <c r="B28" s="107" t="s">
        <v>349</v>
      </c>
      <c r="C28" s="78" t="s">
        <v>352</v>
      </c>
      <c r="D28" s="53" t="s">
        <v>618</v>
      </c>
      <c r="E28" s="78">
        <v>500</v>
      </c>
      <c r="F28" s="78">
        <v>500</v>
      </c>
      <c r="G28" s="105"/>
      <c r="H28" s="105"/>
      <c r="I28" s="105"/>
      <c r="J28" s="105"/>
      <c r="K28" s="105"/>
      <c r="L28" s="105"/>
      <c r="M28" s="105"/>
      <c r="N28" s="105"/>
      <c r="O28" s="105"/>
      <c r="P28" s="105"/>
      <c r="Q28" s="105">
        <v>2</v>
      </c>
      <c r="R28" s="105"/>
      <c r="S28" s="105"/>
      <c r="T28" s="105"/>
      <c r="U28" s="105"/>
      <c r="V28" s="105"/>
      <c r="W28" s="105" t="s">
        <v>535</v>
      </c>
      <c r="X28" s="105"/>
      <c r="Y28" s="105"/>
    </row>
    <row r="29" spans="1:25" ht="76.5">
      <c r="A29" s="106" t="str">
        <f>+TOC_General!Q92</f>
        <v>Promoción de la implementación de Fondos para actividades de pueblos indígenas (FONDEPI)</v>
      </c>
      <c r="B29" s="107" t="s">
        <v>1395</v>
      </c>
      <c r="C29" s="78" t="s">
        <v>257</v>
      </c>
      <c r="D29" s="53" t="s">
        <v>618</v>
      </c>
      <c r="E29" s="78">
        <v>100</v>
      </c>
      <c r="F29" s="78">
        <v>100</v>
      </c>
      <c r="G29" s="105"/>
      <c r="H29" s="105"/>
      <c r="I29" s="105"/>
      <c r="J29" s="105"/>
      <c r="K29" s="105"/>
      <c r="L29" s="105"/>
      <c r="M29" s="105"/>
      <c r="N29" s="105"/>
      <c r="O29" s="105"/>
      <c r="P29" s="105"/>
      <c r="Q29" s="105">
        <v>2</v>
      </c>
      <c r="R29" s="105"/>
      <c r="S29" s="105"/>
      <c r="T29" s="105"/>
      <c r="U29" s="105"/>
      <c r="V29" s="105"/>
      <c r="W29" s="105" t="s">
        <v>535</v>
      </c>
      <c r="X29" s="105"/>
      <c r="Y29" s="105"/>
    </row>
    <row r="30" spans="1:25" ht="102">
      <c r="A30" s="26" t="str">
        <f>+TOC_General!S90</f>
        <v>Promoción de la igualdad de oportunidades de la población masculina y femenina de 15 años y más de edad con educación secundaria.</v>
      </c>
      <c r="B30" s="124" t="s">
        <v>1486</v>
      </c>
      <c r="C30" s="111" t="s">
        <v>260</v>
      </c>
      <c r="D30" s="53" t="s">
        <v>615</v>
      </c>
      <c r="E30" s="111">
        <v>8</v>
      </c>
      <c r="F30" s="62"/>
      <c r="H30" s="62"/>
      <c r="I30" s="62"/>
      <c r="J30" s="62"/>
      <c r="K30" s="62"/>
      <c r="L30" s="62"/>
      <c r="M30" s="62"/>
      <c r="N30" s="62"/>
      <c r="O30" s="62"/>
      <c r="P30" s="62"/>
      <c r="Q30" s="62">
        <v>3</v>
      </c>
      <c r="R30" s="62"/>
      <c r="S30" s="62"/>
      <c r="T30" s="62"/>
      <c r="U30" s="62"/>
      <c r="V30" s="33"/>
      <c r="W30" s="33" t="s">
        <v>535</v>
      </c>
      <c r="X30" s="33"/>
      <c r="Y30" s="33"/>
    </row>
    <row r="31" spans="1:25" ht="63.75">
      <c r="A31" s="26" t="str">
        <f>+TOC_General!S91</f>
        <v>Fortalecimiento de la equidad de género y poblaciones vulnerables</v>
      </c>
      <c r="B31" s="124" t="s">
        <v>337</v>
      </c>
      <c r="C31" s="27" t="s">
        <v>330</v>
      </c>
      <c r="D31" s="53" t="s">
        <v>618</v>
      </c>
      <c r="E31" s="27">
        <f>200*5</f>
        <v>1000</v>
      </c>
      <c r="F31" s="27">
        <f>300*5</f>
        <v>1500</v>
      </c>
      <c r="G31" s="111"/>
      <c r="H31" s="111"/>
      <c r="I31" s="111"/>
      <c r="J31" s="111"/>
      <c r="K31" s="111"/>
      <c r="L31" s="111"/>
      <c r="M31" s="111"/>
      <c r="N31" s="111"/>
      <c r="O31" s="111"/>
      <c r="P31" s="111"/>
      <c r="Q31" s="111">
        <v>3</v>
      </c>
      <c r="R31" s="111"/>
      <c r="S31" s="111"/>
      <c r="T31" s="111"/>
      <c r="U31" s="111"/>
      <c r="V31" s="78"/>
      <c r="W31" s="78" t="s">
        <v>535</v>
      </c>
      <c r="X31" s="78"/>
      <c r="Y31" s="78"/>
    </row>
    <row r="32" spans="1:25" ht="38.25">
      <c r="A32" s="26" t="str">
        <f>+TOC_General!U90</f>
        <v>Promoción de la prevención en centros poblados ubicados en lugares de vulnerabilidad</v>
      </c>
      <c r="B32" s="124" t="s">
        <v>702</v>
      </c>
      <c r="C32" s="27" t="s">
        <v>703</v>
      </c>
      <c r="D32" s="53" t="s">
        <v>615</v>
      </c>
      <c r="E32" s="33">
        <f>8*5</f>
        <v>40</v>
      </c>
      <c r="F32" s="33">
        <f>8*5</f>
        <v>40</v>
      </c>
      <c r="G32" s="61"/>
      <c r="H32" s="61"/>
      <c r="I32" s="61"/>
      <c r="J32" s="61"/>
      <c r="K32" s="61"/>
      <c r="L32" s="61"/>
      <c r="M32" s="61"/>
      <c r="N32" s="61"/>
      <c r="O32" s="61"/>
      <c r="P32" s="61"/>
      <c r="Q32" s="61">
        <v>2</v>
      </c>
      <c r="R32" s="61"/>
      <c r="S32" s="61"/>
      <c r="T32" s="61"/>
      <c r="U32" s="61"/>
      <c r="V32" s="78"/>
      <c r="W32" s="78" t="s">
        <v>535</v>
      </c>
      <c r="X32" s="78"/>
      <c r="Y32" s="78"/>
    </row>
    <row r="33" spans="1:25" ht="63.75">
      <c r="A33" s="26" t="str">
        <f>+TOC_General!U91</f>
        <v>Tratamiento de Conflictos sobre explotación petrolera, minería aluvial, ocupación de tierras, agricultura extensiva y residuos sólidos.</v>
      </c>
      <c r="B33" s="124" t="s">
        <v>1397</v>
      </c>
      <c r="C33" s="27" t="s">
        <v>703</v>
      </c>
      <c r="D33" s="53" t="s">
        <v>615</v>
      </c>
      <c r="E33" s="33">
        <f>8*20</f>
        <v>160</v>
      </c>
      <c r="F33" s="33">
        <f>8*20</f>
        <v>160</v>
      </c>
      <c r="G33" s="111"/>
      <c r="H33" s="111"/>
      <c r="I33" s="111"/>
      <c r="J33" s="111"/>
      <c r="K33" s="111"/>
      <c r="L33" s="111"/>
      <c r="M33" s="111"/>
      <c r="N33" s="111"/>
      <c r="O33" s="111"/>
      <c r="P33" s="111"/>
      <c r="Q33" s="111">
        <v>2</v>
      </c>
      <c r="R33" s="111"/>
      <c r="S33" s="111"/>
      <c r="T33" s="111"/>
      <c r="U33" s="111"/>
      <c r="V33" s="78"/>
      <c r="W33" s="78" t="s">
        <v>535</v>
      </c>
      <c r="X33" s="78"/>
      <c r="Y33" s="78"/>
    </row>
    <row r="34" spans="1:25" ht="38.25">
      <c r="A34" s="26" t="str">
        <f>+TOC_General!U92</f>
        <v xml:space="preserve">Seguimiento a las intervenciones de la zona de influencia del Oleoducto Nor Peruano </v>
      </c>
      <c r="B34" s="124" t="s">
        <v>1396</v>
      </c>
      <c r="C34" s="27" t="s">
        <v>703</v>
      </c>
      <c r="D34" s="53" t="s">
        <v>615</v>
      </c>
      <c r="E34" s="33">
        <f>8*20</f>
        <v>160</v>
      </c>
      <c r="F34" s="33">
        <f>8*20</f>
        <v>160</v>
      </c>
      <c r="G34" s="61"/>
      <c r="H34" s="61"/>
      <c r="I34" s="61"/>
      <c r="J34" s="61"/>
      <c r="K34" s="61"/>
      <c r="L34" s="61"/>
      <c r="M34" s="61"/>
      <c r="N34" s="61"/>
      <c r="O34" s="61"/>
      <c r="P34" s="61"/>
      <c r="Q34" s="61">
        <v>3</v>
      </c>
      <c r="R34" s="61"/>
      <c r="S34" s="61"/>
      <c r="T34" s="61"/>
      <c r="U34" s="61"/>
      <c r="V34" s="78"/>
      <c r="W34" s="78" t="s">
        <v>535</v>
      </c>
      <c r="X34" s="78"/>
      <c r="Y34" s="78"/>
    </row>
    <row r="35" spans="1:25" ht="38.25">
      <c r="A35" s="26" t="str">
        <f>+TOC_General!W90</f>
        <v xml:space="preserve">Manejo de fondos de fideicomiso para habilitación de vías y carreteras. </v>
      </c>
      <c r="B35" s="122" t="s">
        <v>1070</v>
      </c>
      <c r="C35" s="27" t="s">
        <v>627</v>
      </c>
      <c r="D35" s="53" t="s">
        <v>615</v>
      </c>
      <c r="E35" s="33">
        <v>3</v>
      </c>
      <c r="F35" s="33">
        <v>0</v>
      </c>
      <c r="G35" s="61"/>
      <c r="H35" s="61"/>
      <c r="I35" s="61"/>
      <c r="J35" s="61"/>
      <c r="K35" s="61"/>
      <c r="L35" s="61"/>
      <c r="M35" s="61"/>
      <c r="N35" s="61"/>
      <c r="O35" s="61"/>
      <c r="P35" s="61"/>
      <c r="Q35" s="61">
        <v>2</v>
      </c>
      <c r="R35" s="61"/>
      <c r="S35" s="61"/>
      <c r="T35" s="61"/>
      <c r="U35" s="61"/>
      <c r="V35" s="78"/>
      <c r="W35" s="78" t="s">
        <v>535</v>
      </c>
      <c r="X35" s="78"/>
      <c r="Y35" s="78"/>
    </row>
  </sheetData>
  <mergeCells count="17">
    <mergeCell ref="A1:Y1"/>
    <mergeCell ref="A2:A3"/>
    <mergeCell ref="B2:B3"/>
    <mergeCell ref="C2:C3"/>
    <mergeCell ref="E2:E3"/>
    <mergeCell ref="F2:F3"/>
    <mergeCell ref="V2:Y2"/>
    <mergeCell ref="D2:D3"/>
    <mergeCell ref="G2:G3"/>
    <mergeCell ref="H2:H3"/>
    <mergeCell ref="I2:I3"/>
    <mergeCell ref="J2:K2"/>
    <mergeCell ref="L2:P2"/>
    <mergeCell ref="Q2:Q3"/>
    <mergeCell ref="R2:R3"/>
    <mergeCell ref="S2:S3"/>
    <mergeCell ref="T2:U2"/>
  </mergeCells>
  <phoneticPr fontId="15" type="noConversion"/>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TOC_General</vt:lpstr>
      <vt:lpstr>Metas_Indicadores</vt:lpstr>
      <vt:lpstr>Intervenciones_AA</vt:lpstr>
      <vt:lpstr>Intervenciones_Datem</vt:lpstr>
      <vt:lpstr>Intervenciones_Ucayali</vt:lpstr>
      <vt:lpstr>Intervenciones_MRC</vt:lpstr>
      <vt:lpstr>Intervenciones_Putumayo</vt:lpstr>
      <vt:lpstr>Intervencion_Maynas,Loreto,Requ</vt:lpstr>
      <vt:lpstr>Intervenciones_transversales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María González Watson</dc:creator>
  <cp:lastModifiedBy>Usuario</cp:lastModifiedBy>
  <cp:lastPrinted>2020-01-29T21:33:39Z</cp:lastPrinted>
  <dcterms:created xsi:type="dcterms:W3CDTF">2020-01-20T21:28:19Z</dcterms:created>
  <dcterms:modified xsi:type="dcterms:W3CDTF">2020-06-30T00:05:16Z</dcterms:modified>
</cp:coreProperties>
</file>